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85" windowWidth="17400" windowHeight="8775" tabRatio="796" activeTab="1"/>
  </bookViews>
  <sheets>
    <sheet name="bang can doi kt" sheetId="1" r:id="rId1"/>
    <sheet name="Báo cáo KQKD" sheetId="2" r:id="rId2"/>
    <sheet name="BC lưu chuyển TT" sheetId="3" r:id="rId3"/>
    <sheet name="Thuyết minh" sheetId="4" r:id="rId4"/>
    <sheet name="TM Tai sản HH" sheetId="5" r:id="rId5"/>
    <sheet name="TMTS VH" sheetId="6" r:id="rId6"/>
    <sheet name="Asset3" sheetId="7" r:id="rId7"/>
    <sheet name="TM vốn chủ sở hưu" sheetId="8" r:id="rId8"/>
    <sheet name="Chi tiết vốn chủ sỏ hữu" sheetId="9" r:id="rId9"/>
    <sheet name="Chi tiết vốn đầu tư chủ sở hữu" sheetId="10" r:id="rId10"/>
    <sheet name="TB Details" sheetId="11" r:id="rId11"/>
    <sheet name="TB Noteline" sheetId="12" r:id="rId12"/>
    <sheet name="TH But toan dieu chinh" sheetId="13" r:id="rId13"/>
  </sheets>
  <externalReferences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</externalReferences>
  <definedNames>
    <definedName name="_Fill" hidden="1">#REF!</definedName>
    <definedName name="ARA_Threshold">#REF!</definedName>
    <definedName name="ARP_Threshold">#REF!</definedName>
    <definedName name="AS2DocOpenMode" hidden="1">"AS2DocumentEdit"</definedName>
    <definedName name="AS2HasNoAutoHeaderFooter">"OFF"</definedName>
    <definedName name="b">'[8]Lead'!$F$1:$F$7</definedName>
    <definedName name="BTHCTKH">'[3]BTHCT'!$B$10:$B$72</definedName>
    <definedName name="CellHasFormula" localSheetId="0">GET.CELL(48,indirec("rc",FALSE))</definedName>
    <definedName name="CellHasFormula" localSheetId="8">GET.CELL(48,indirec("rc",FALSE))</definedName>
    <definedName name="CellHasFormula">GET.CELL(48,indirec("rc",FALSE))</definedName>
    <definedName name="CellhasFormula1">GET.CELL(48,indirec("rc",FALSE))</definedName>
    <definedName name="CellhasFormula2">GET.CELL(48,indirec("rc",FALSE))</definedName>
    <definedName name="CF_AccruedExpenses">#REF!</definedName>
    <definedName name="CF_Cash">#REF!</definedName>
    <definedName name="CF_CurrentLTDebit">#REF!</definedName>
    <definedName name="CF_DeferredTax">#REF!</definedName>
    <definedName name="CF_Dividends">#REF!</definedName>
    <definedName name="CF_Intangibles">#REF!</definedName>
    <definedName name="CF_Inventories">#REF!</definedName>
    <definedName name="CF_Investments">#REF!</definedName>
    <definedName name="CF_LTDebt">#REF!</definedName>
    <definedName name="CF_NetIncome">#REF!</definedName>
    <definedName name="CF_Payables">#REF!</definedName>
    <definedName name="CF_PrepaidExpenses">#REF!</definedName>
    <definedName name="CF_Property">#REF!</definedName>
    <definedName name="CF_Receivables">#REF!</definedName>
    <definedName name="CF_Shares">#REF!</definedName>
    <definedName name="CF_Taxation">#REF!</definedName>
    <definedName name="CPNC">#REF!</definedName>
    <definedName name="CPNVL">#REF!</definedName>
    <definedName name="CPQLC">#REF!</definedName>
    <definedName name="csdl">#REF!</definedName>
    <definedName name="CSDLGTGT">#REF!</definedName>
    <definedName name="CTDU">#REF!</definedName>
    <definedName name="cy_net_income" localSheetId="0">'[5]Income Statement1'!#REF!</definedName>
    <definedName name="cy_net_income" localSheetId="1">'Báo cáo KQKD'!#REF!</definedName>
    <definedName name="cy_net_income" localSheetId="8">'[6]Income Statement1'!#REF!</definedName>
    <definedName name="cy_net_income" localSheetId="3">'[6]Income Statement1'!#REF!</definedName>
    <definedName name="cy_net_income" localSheetId="4">'[6]Income Statement1'!#REF!</definedName>
    <definedName name="cy_net_income" localSheetId="7">'[6]Income Statement1'!#REF!</definedName>
    <definedName name="cy_net_income">#REF!</definedName>
    <definedName name="cy_ret_earn_beg" localSheetId="1">'Báo cáo KQKD'!$F$44</definedName>
    <definedName name="cy_ret_earn_beg">#REF!</definedName>
    <definedName name="cy_retained_earnings" localSheetId="0">'[5]Income Statement1'!#REF!</definedName>
    <definedName name="cy_retained_earnings" localSheetId="1">'Báo cáo KQKD'!#REF!</definedName>
    <definedName name="cy_retained_earnings" localSheetId="8">'[6]Income Statement1'!#REF!</definedName>
    <definedName name="cy_retained_earnings" localSheetId="3">'[6]Income Statement1'!#REF!</definedName>
    <definedName name="cy_retained_earnings" localSheetId="4">'[6]Income Statement1'!#REF!</definedName>
    <definedName name="cy_retained_earnings" localSheetId="7">'[6]Income Statement1'!#REF!</definedName>
    <definedName name="cy_retained_earnings">#REF!</definedName>
    <definedName name="cy_share_equity">#REF!</definedName>
    <definedName name="d">'[8]Links'!$G:$G</definedName>
    <definedName name="e">'[8]Lead'!$H$1:$H$7</definedName>
    <definedName name="f">#REF!</definedName>
    <definedName name="forhuyen">'[9]Income Statement1'!#REF!</definedName>
    <definedName name="g">'[8]Links'!$H:$H</definedName>
    <definedName name="GTSP">#REF!</definedName>
    <definedName name="GTSPTKDK">#REF!</definedName>
    <definedName name="GXBQTP">#REF!</definedName>
    <definedName name="h">'[8]Lead'!$I$1:$I$7</definedName>
    <definedName name="k">'[8]Lead'!$K$1:$K$7</definedName>
    <definedName name="KHTKBCD">'[3]BCD'!$A$8:$A$54</definedName>
    <definedName name="kl">#REF!</definedName>
    <definedName name="l">'[8]Links'!$K:$K</definedName>
    <definedName name="L_Adjust">'[7]Links'!$H:$H</definedName>
    <definedName name="L_AJE_Tot">'[7]Links'!$G:$G</definedName>
    <definedName name="L_CY_Beg">'[7]Links'!$F:$F</definedName>
    <definedName name="L_CY_End">'[7]Links'!$J:$J</definedName>
    <definedName name="L_PY_End">'[7]Links'!$K:$K</definedName>
    <definedName name="L_RJE_Tot">'[7]Links'!$I:$I</definedName>
    <definedName name="m">'[8]Lead'!$M$1:$M$7</definedName>
    <definedName name="MAHANGBAN">#REF!</definedName>
    <definedName name="MAHH">#REF!</definedName>
    <definedName name="MANHAP">#REF!</definedName>
    <definedName name="MAVT">#REF!</definedName>
    <definedName name="MAXUAT">#REF!</definedName>
    <definedName name="n">'[8]Links'!$I:$I</definedName>
    <definedName name="NAME">'[4]BTHCT'!$D$10:$D$72</definedName>
    <definedName name="NGAY">'[2]TTDN'!#REF!</definedName>
    <definedName name="NL">#REF!</definedName>
    <definedName name="NVLC">#REF!</definedName>
    <definedName name="NVLP">#REF!</definedName>
    <definedName name="NXTDGXK">#REF!</definedName>
    <definedName name="NXTDVT">#REF!</definedName>
    <definedName name="NXTKHHH">#REF!</definedName>
    <definedName name="NXTSLCK">#REF!</definedName>
    <definedName name="NXTSLDK">#REF!</definedName>
    <definedName name="NXTSTCK">#REF!</definedName>
    <definedName name="NXTSTDK">#REF!</definedName>
    <definedName name="NXTTHH">'[3]NXTHH'!$C$8:$C$25</definedName>
    <definedName name="NXTTHHVN">#REF!</definedName>
    <definedName name="_xlnm.Print_Titles" localSheetId="10">'TB Details'!$1:$2</definedName>
    <definedName name="_xlnm.Print_Titles" localSheetId="11">'TB Noteline'!$1:$2</definedName>
    <definedName name="py_net_income" localSheetId="0">'[5]Income Statement1'!#REF!</definedName>
    <definedName name="py_net_income" localSheetId="1">'Báo cáo KQKD'!#REF!</definedName>
    <definedName name="py_net_income" localSheetId="8">'[6]Income Statement1'!#REF!</definedName>
    <definedName name="py_net_income" localSheetId="3">'[6]Income Statement1'!#REF!</definedName>
    <definedName name="py_net_income" localSheetId="4">'[6]Income Statement1'!#REF!</definedName>
    <definedName name="py_net_income" localSheetId="7">'[6]Income Statement1'!#REF!</definedName>
    <definedName name="py_net_income">#REF!</definedName>
    <definedName name="py_ret_earn_beg" localSheetId="1">'Báo cáo KQKD'!#REF!</definedName>
    <definedName name="py_ret_earn_beg">#REF!</definedName>
    <definedName name="py_retained_earnings" localSheetId="0">'[5]Income Statement1'!#REF!</definedName>
    <definedName name="py_retained_earnings" localSheetId="1">'Báo cáo KQKD'!#REF!</definedName>
    <definedName name="py_retained_earnings" localSheetId="8">'[6]Income Statement1'!#REF!</definedName>
    <definedName name="py_retained_earnings" localSheetId="3">'[6]Income Statement1'!#REF!</definedName>
    <definedName name="py_retained_earnings" localSheetId="4">'[6]Income Statement1'!#REF!</definedName>
    <definedName name="py_retained_earnings" localSheetId="7">'[6]Income Statement1'!#REF!</definedName>
    <definedName name="py_retained_earnings">#REF!</definedName>
    <definedName name="py_share_equity">#REF!</definedName>
    <definedName name="s">'[8]Lead'!$J$1:$J$7</definedName>
    <definedName name="S_Adjust_Data">'[7]Lead'!$I$1:$I$7</definedName>
    <definedName name="S_AJE_Tot_Data">'[7]Lead'!$H$1:$H$7</definedName>
    <definedName name="S_CY_Beg_Data">'[7]Lead'!$F$1:$F$7</definedName>
    <definedName name="S_CY_End_Data">'[7]Lead'!$K$1:$K$7</definedName>
    <definedName name="S_PY_End_Data">'[7]Lead'!$M$1:$M$7</definedName>
    <definedName name="S_RJE_Tot_Data">'[7]Lead'!$J$1:$J$7</definedName>
    <definedName name="SLBAN">#REF!</definedName>
    <definedName name="SLNTK">#REF!</definedName>
    <definedName name="SLNTKHH">#REF!</definedName>
    <definedName name="SLTDK">#REF!</definedName>
    <definedName name="SLTDKHH">#REF!</definedName>
    <definedName name="SLXTK">#REF!</definedName>
    <definedName name="SLXTKHH">#REF!</definedName>
    <definedName name="SOLUONG">#REF!</definedName>
    <definedName name="TAIKHOAN">'[4]BCD'!$D$8:$D$54</definedName>
    <definedName name="TCKTP">#REF!</definedName>
    <definedName name="TDKTP">#REF!</definedName>
    <definedName name="TextRefCopy1">#REF!</definedName>
    <definedName name="TextRefCopy2">#REF!</definedName>
    <definedName name="TextRefCopyRangeCount" hidden="1">2</definedName>
    <definedName name="THHH">#REF!</definedName>
    <definedName name="THUEBAN">#REF!</definedName>
    <definedName name="TK_CDCHITIET">#REF!</definedName>
    <definedName name="TKDU">#REF!</definedName>
    <definedName name="TTBAN">#REF!</definedName>
    <definedName name="TTNTK">#REF!</definedName>
    <definedName name="TTNTKHH">#REF!</definedName>
    <definedName name="TTTDK">#REF!</definedName>
    <definedName name="TTTDTKHH">#REF!</definedName>
    <definedName name="TTXTK">#REF!</definedName>
    <definedName name="TTXTKHH">#REF!</definedName>
    <definedName name="u">'[8]Links'!$J:$J</definedName>
    <definedName name="v">'[8]Links'!$F:$F</definedName>
    <definedName name="VCP1">#REF!</definedName>
    <definedName name="VDKMCTG">#REF!</definedName>
    <definedName name="VDKSCT">#REF!</definedName>
    <definedName name="VDKSCTCN">#REF!</definedName>
    <definedName name="VDKSCTCP">#REF!</definedName>
    <definedName name="vdktgtgt">#REF!</definedName>
  </definedNames>
  <calcPr fullCalcOnLoad="1"/>
</workbook>
</file>

<file path=xl/sharedStrings.xml><?xml version="1.0" encoding="utf-8"?>
<sst xmlns="http://schemas.openxmlformats.org/spreadsheetml/2006/main" count="1290" uniqueCount="838">
  <si>
    <t>Đầu tư XDCB hoàn thành</t>
  </si>
  <si>
    <t>Tăng khác</t>
  </si>
  <si>
    <t>Thanh lý, nhượng bán</t>
  </si>
  <si>
    <t>Giảm khác</t>
  </si>
  <si>
    <t>Khấu hao trong năm</t>
  </si>
  <si>
    <t>Tiền mặt</t>
  </si>
  <si>
    <t>Tiền gửi ngân hàng</t>
  </si>
  <si>
    <t>Tiền đang chuyển</t>
  </si>
  <si>
    <t>Cộng</t>
  </si>
  <si>
    <t>Phải thu khách hàng</t>
  </si>
  <si>
    <t>Hàng mua đang đi trên đường</t>
  </si>
  <si>
    <t>Nguyên liệu, vật liệu</t>
  </si>
  <si>
    <t>Công cụ, dụng cụ</t>
  </si>
  <si>
    <t>Chi phí sản xuất, kinh doanh dở dang</t>
  </si>
  <si>
    <t>Thành phẩm</t>
  </si>
  <si>
    <t>Hàng hoá</t>
  </si>
  <si>
    <t>Hàng gửi đi bán</t>
  </si>
  <si>
    <t>Bảo hiểm y tế</t>
  </si>
  <si>
    <t>Bảo hiểm xã hội</t>
  </si>
  <si>
    <t>Kinh phí công đoàn</t>
  </si>
  <si>
    <t>Doanh thu chưa thực hiện</t>
  </si>
  <si>
    <t>Vay dài hạn nội bộ</t>
  </si>
  <si>
    <t>Phải trả dài hạn nội bộ khác</t>
  </si>
  <si>
    <t>Doanh thu bán hàng</t>
  </si>
  <si>
    <t>Doanh thu cung cấp dịch vụ</t>
  </si>
  <si>
    <t>12.</t>
  </si>
  <si>
    <t>13.</t>
  </si>
  <si>
    <t>GIÁ VỐN HÀNG BÁN</t>
  </si>
  <si>
    <t>14.</t>
  </si>
  <si>
    <t>CHI PHÍ SẢN XUẤT KINH DOANH THEO YẾU TỐ</t>
  </si>
  <si>
    <t>Chi phí nhân công</t>
  </si>
  <si>
    <t>Chi phí khấu hao tài sản cố định</t>
  </si>
  <si>
    <t>Chi phí dịch vụ mua ngoài</t>
  </si>
  <si>
    <t>Chi phí khác bằng tiền</t>
  </si>
  <si>
    <t>15.</t>
  </si>
  <si>
    <t>(100 = 110+120+130+140+150)</t>
  </si>
  <si>
    <t>B -</t>
  </si>
  <si>
    <t>(200 = 210+220+240+250+260)</t>
  </si>
  <si>
    <t>TỔNG CỘNG TÀI SẢN (270 = 100+200)</t>
  </si>
  <si>
    <t>Vốn chủ sở hữu</t>
  </si>
  <si>
    <t>Nguồn kinh phí và quỹ khác</t>
  </si>
  <si>
    <t>Bên liên quan</t>
  </si>
  <si>
    <t>Trong đó: Chi phí lãi vay</t>
  </si>
  <si>
    <t>Lợi nhuận khác (40 = 31-32)</t>
  </si>
  <si>
    <t>Thuế thu nhập doanh nghiệp</t>
  </si>
  <si>
    <t>Tiền chi trả vốn góp cho các chủ sở hữu, mua lại cổ phiếu của doanh nghiệp đã phát hành</t>
  </si>
  <si>
    <t>{30 = 20+(21-22)-(24+25)}</t>
  </si>
  <si>
    <t>- Các khoản dự phòng</t>
  </si>
  <si>
    <t>- Lãi, lỗ chênh lệch tỷ giá hối đoái chưa thực hiện</t>
  </si>
  <si>
    <t>- Tiền thu khác từ hoạt động kinh doanh</t>
  </si>
  <si>
    <t>- Tiền chi khác từ hoạt động kinh doanh</t>
  </si>
  <si>
    <t>Đầu tư ngắn hạn khác</t>
  </si>
  <si>
    <t>Vay ngắn hạn</t>
  </si>
  <si>
    <t>16.</t>
  </si>
  <si>
    <t>17.</t>
  </si>
  <si>
    <t>18.</t>
  </si>
  <si>
    <t>Chi sự nghiệp</t>
  </si>
  <si>
    <t>Lãi tiền gửi, tiền cho vay</t>
  </si>
  <si>
    <t>Cổ tức, lợi nhuận được chia</t>
  </si>
  <si>
    <t>Lãi bán ngoại tệ</t>
  </si>
  <si>
    <t>Lãi bán hàng trả chậm</t>
  </si>
  <si>
    <t>Giá vốn của dịch vụ đã cung cấp</t>
  </si>
  <si>
    <t>Chênh lệch đánh giá lại tài sản</t>
  </si>
  <si>
    <t xml:space="preserve">               Người lập biểu                                 Kế toán trưởng                                 Giám đốc</t>
  </si>
  <si>
    <t>Cho vay dài hạn</t>
  </si>
  <si>
    <t xml:space="preserve">      CHỈ TIÊU</t>
  </si>
  <si>
    <t>MẪU SỐ B 03 - DN</t>
  </si>
  <si>
    <t>Phải thu khác</t>
  </si>
  <si>
    <t>NGUYÊN GIÁ</t>
  </si>
  <si>
    <t>GIÁ TRỊ HAO MÒN LŨY KẾ</t>
  </si>
  <si>
    <t>Chuyển sang bất động sản đầu tư</t>
  </si>
  <si>
    <t>GIÁ TRỊ CÒN LẠI</t>
  </si>
  <si>
    <t>Thuế thu nhập hoãn lại phải trả</t>
  </si>
  <si>
    <t>Thuế giá trị gia tăng</t>
  </si>
  <si>
    <t>Thuế tiêu thụ đặc biệt</t>
  </si>
  <si>
    <t>Thuế xuất, nhập khẩu</t>
  </si>
  <si>
    <t>Thuế tài nguyên</t>
  </si>
  <si>
    <t>Các loại thuế khác</t>
  </si>
  <si>
    <t>Thuê tài chính</t>
  </si>
  <si>
    <t>Nợ dài hạn khác</t>
  </si>
  <si>
    <t>Thuế xuất khẩu</t>
  </si>
  <si>
    <t>Doanh thu hoạt động tài chính khác</t>
  </si>
  <si>
    <t xml:space="preserve">Chi phí nguyên liệu, vật liệu </t>
  </si>
  <si>
    <t>DOANH THU BÁN HÀNG VÀ CUNG CẤP DỊCH VỤ</t>
  </si>
  <si>
    <t>Các khoản phải thu ngắn hạn</t>
  </si>
  <si>
    <t>Phải thu nội bộ ngắn hạn</t>
  </si>
  <si>
    <t>Dự phòng phải thu ngắn hạn khó đòi</t>
  </si>
  <si>
    <t>Thuế GTGT được khấu trừ</t>
  </si>
  <si>
    <t>Vốn kinh doanh ở đơn vị trực thuộc</t>
  </si>
  <si>
    <t xml:space="preserve">Phải thu dài hạn nội bộ </t>
  </si>
  <si>
    <t xml:space="preserve">Đầu tư vào công ty liên kết, liên doanh </t>
  </si>
  <si>
    <t>Dự phòng giảm giá đầu tư tài chính dài hạn</t>
  </si>
  <si>
    <t>Phải trả người lao động</t>
  </si>
  <si>
    <t>Phải trả theo tiến độ kế hoạch hợp đồng xây dựng</t>
  </si>
  <si>
    <t>Các khoản phải trả, phải nộp ngắn hạn khác</t>
  </si>
  <si>
    <t>Dự phòng phải trả ngắn hạn</t>
  </si>
  <si>
    <t>Dự phòng trợ cấp mất việc làm</t>
  </si>
  <si>
    <t xml:space="preserve">7. </t>
  </si>
  <si>
    <t>Dự phòng phải trả dài hạn</t>
  </si>
  <si>
    <t>(300 = 310+330)</t>
  </si>
  <si>
    <t>(400 = 410+430)</t>
  </si>
  <si>
    <t xml:space="preserve">3. </t>
  </si>
  <si>
    <t>Vốn khác của chủ sở hữu</t>
  </si>
  <si>
    <t>Cổ phiếu quỹ</t>
  </si>
  <si>
    <t>11.</t>
  </si>
  <si>
    <t>Nguồn vốn đầu tư xây dựng cơ bản</t>
  </si>
  <si>
    <t>Giá trị hao mòn lũy kế</t>
  </si>
  <si>
    <t>Chi phí thuế TNDN hiện hành</t>
  </si>
  <si>
    <t>Chi phí thuế TNDN hoãn lại</t>
  </si>
  <si>
    <t>Lãi cơ bản trên cổ phiếu</t>
  </si>
  <si>
    <t>Dự phòng giảm giá đầu tư ngắn hạn</t>
  </si>
  <si>
    <t>Phải thu về cổ phần hóa</t>
  </si>
  <si>
    <t>Phải thu về cổ tức và lợi nhuận được chia</t>
  </si>
  <si>
    <t>Phải thu người lao động</t>
  </si>
  <si>
    <t xml:space="preserve">Hàng hóa kho bảo thuế </t>
  </si>
  <si>
    <t>Hàng hóa bất động sản</t>
  </si>
  <si>
    <t>Thuế tiêu thụ đặc biệt nộp thừa</t>
  </si>
  <si>
    <t>Thuế thu nhập doanh nghiệp nộp thừa</t>
  </si>
  <si>
    <t>Thuế thu nhập cá nhân nộp thừa</t>
  </si>
  <si>
    <t>Thuế tài nguyên nộp thừa</t>
  </si>
  <si>
    <t>Thuế giá trị gia tăng nộp thừa</t>
  </si>
  <si>
    <t>Cho vay dài hạn nội bộ</t>
  </si>
  <si>
    <t>Phải thu dài hạn nội bộ khác</t>
  </si>
  <si>
    <t>Ký quỹ, ký cược dài hạn</t>
  </si>
  <si>
    <t>Cho vay không có lãi</t>
  </si>
  <si>
    <t>Đầu tư cổ phiếu</t>
  </si>
  <si>
    <t>Đầu tư trái phiếu</t>
  </si>
  <si>
    <t>Đầu tư tín phiếu, kỳ phiếu</t>
  </si>
  <si>
    <t>Nợ dài hạn đến hạn trả</t>
  </si>
  <si>
    <t>Bảo hiểm thất nghiệp</t>
  </si>
  <si>
    <t>Quy khen thuong phuc loi</t>
  </si>
  <si>
    <t>Doanh thu chua thuc hien</t>
  </si>
  <si>
    <t>Quy phat trien khoa hoc va Cong nghe</t>
  </si>
  <si>
    <t>Quy ho tro sap xep doanh nghiep</t>
  </si>
  <si>
    <t>Quỹ khen thưởng phúc lợi</t>
  </si>
  <si>
    <t>Quỹ phát triển khoa học và công nghệ</t>
  </si>
  <si>
    <t>Quỹ hỗ trợ, sắp xếp doanh nghiệp</t>
  </si>
  <si>
    <t>Tiền và các khoản tương đương tiền</t>
  </si>
  <si>
    <t>Thuế thu nhập cá nhân</t>
  </si>
  <si>
    <t>Thuế nhà đất và tiền thuê đất</t>
  </si>
  <si>
    <t>Các khoản phí, lệ phí và các khoản phải nộp khác</t>
  </si>
  <si>
    <t>Trích trước chi phí tiền lương trong thời gian nghỉ phép</t>
  </si>
  <si>
    <t>Chi phí sửa chữa lớn TSCĐ</t>
  </si>
  <si>
    <t>Chi phí trong thời gian ngừng kinh doanh</t>
  </si>
  <si>
    <t>Chi phí phải trả khác</t>
  </si>
  <si>
    <t>Tài sản thừa chờ giải quyết</t>
  </si>
  <si>
    <t>Phải trả về cổ phần hóa</t>
  </si>
  <si>
    <t>Nhận ký quỹ, ký cược ngắn hạn</t>
  </si>
  <si>
    <t>Trái phiếu phát hành</t>
  </si>
  <si>
    <t>Tài sản thuế thu nhập hoãn lại liên quan đến khoản lỗ tính thuế chưa sử dụng</t>
  </si>
  <si>
    <t>Tài sản thuế thu nhập hoãn lại liên quan đến khoản ưu đãi tính thuế chưa sử dụng</t>
  </si>
  <si>
    <t>Khoản hoàn nhập tài sản thuế thu nhập hoãn lại đã được ghi nhận từ các năm trước</t>
  </si>
  <si>
    <t>Tài sản thuế thu nhập hoãn lại liên quan đến khoản chênh lệch tạm thời được khấu trừ</t>
  </si>
  <si>
    <t>Thuế thu nhập hoãn lại phải trả phát sinh từ các khoản chênh lệch tạm thời chịu thuế</t>
  </si>
  <si>
    <t>Khoản hoàn nhập thuế thu nhập hoãn lại phải trả đã được ghi nhận từ các năm trước</t>
  </si>
  <si>
    <t>22.1</t>
  </si>
  <si>
    <t>Doanh thu hợp đồng xây dựng</t>
  </si>
  <si>
    <t>Thuế GTGT phải nộp (phương pháp trực tiếp)</t>
  </si>
  <si>
    <t>Giá vốn của thành phẩm đã bán</t>
  </si>
  <si>
    <t>Giá vốn của hàng hóa đã bán</t>
  </si>
  <si>
    <t>Chi phí kinh doanh bất động sản đầu tư</t>
  </si>
  <si>
    <t>Hao hụt mất mát hàng tồn kho</t>
  </si>
  <si>
    <t>Các khoản chi phí vượt mức bình thường</t>
  </si>
  <si>
    <t>Lãi chênh lệch tỷ giá đã thực hiện</t>
  </si>
  <si>
    <t>Lãi chênh lệch tỷ giá chưa thực hiện</t>
  </si>
  <si>
    <t>Lãi tiền vay</t>
  </si>
  <si>
    <t>Chiết khấu thanh toán, lãi bán hàng trả chậm</t>
  </si>
  <si>
    <t>Lỗ do thanh lý các khoản đầu tư ngắn hạn, dài hạn</t>
  </si>
  <si>
    <t>Lỗ bán ngoại tệ</t>
  </si>
  <si>
    <t>Lỗ chênh lệch tỷ giá đã thực hiện</t>
  </si>
  <si>
    <t>Lỗ chênh lệch tỷ giá chưa thực hiện</t>
  </si>
  <si>
    <t>Dự phòng giảm giá các khoản đầu tư ngắn hạn, dài hạn</t>
  </si>
  <si>
    <t>CHI PHÍ THUẾ THU NHẬP DOANH NGHIỆP HIỆN HÀNH</t>
  </si>
  <si>
    <t>TSCĐ hữu hình khác</t>
  </si>
  <si>
    <t>22.</t>
  </si>
  <si>
    <t>Bảng đối chiếu biến động của vốn chủ sở hữu</t>
  </si>
  <si>
    <t>TM</t>
  </si>
  <si>
    <t>Nhà cửa, 
vật kiến trúc</t>
  </si>
  <si>
    <t>Thiết bị, 
dụng cụ quản lý</t>
  </si>
  <si>
    <t>Máy móc, 
thiết bị</t>
  </si>
  <si>
    <t>22.5</t>
  </si>
  <si>
    <t>Cổ phiếu</t>
  </si>
  <si>
    <t>Nguồn vốn đầu tư XDCB</t>
  </si>
  <si>
    <t>Số lượng cổ phiếu đăng ký phát hành</t>
  </si>
  <si>
    <t>Số lượng cổ phiếu đang lưu hành</t>
  </si>
  <si>
    <t>Tiền và tương đương tiền cuối kỳ (70 = 50+60+61)</t>
  </si>
  <si>
    <t>Lưu chuyển tiền thuần trong kỳ (50 = 20+30+40)</t>
  </si>
  <si>
    <t xml:space="preserve">3.1 </t>
  </si>
  <si>
    <t>Tổng</t>
  </si>
  <si>
    <t>Các khoản phải thu ngắn hạn khác</t>
  </si>
  <si>
    <t>3.4</t>
  </si>
  <si>
    <t>3.5</t>
  </si>
  <si>
    <t>Phải thu dài hạn nội bộ</t>
  </si>
  <si>
    <t>3.7</t>
  </si>
  <si>
    <t>3.8</t>
  </si>
  <si>
    <t>Tăng, giảm tài sản cố định hữu hình</t>
  </si>
  <si>
    <t>3.12</t>
  </si>
  <si>
    <t>Thuế và các khoản phải nộp nhà nước</t>
  </si>
  <si>
    <t>3.13</t>
  </si>
  <si>
    <t>3.14</t>
  </si>
  <si>
    <t>111</t>
  </si>
  <si>
    <t>112</t>
  </si>
  <si>
    <t>121</t>
  </si>
  <si>
    <t>129</t>
  </si>
  <si>
    <t>131</t>
  </si>
  <si>
    <t>132</t>
  </si>
  <si>
    <t>133</t>
  </si>
  <si>
    <t>134</t>
  </si>
  <si>
    <t>135</t>
  </si>
  <si>
    <t>139</t>
  </si>
  <si>
    <t>141</t>
  </si>
  <si>
    <t>149</t>
  </si>
  <si>
    <t>151</t>
  </si>
  <si>
    <t>152</t>
  </si>
  <si>
    <t>154</t>
  </si>
  <si>
    <t>158</t>
  </si>
  <si>
    <t>211</t>
  </si>
  <si>
    <t>212</t>
  </si>
  <si>
    <t>213</t>
  </si>
  <si>
    <t>218</t>
  </si>
  <si>
    <t>219</t>
  </si>
  <si>
    <t>222</t>
  </si>
  <si>
    <t>223</t>
  </si>
  <si>
    <t>225</t>
  </si>
  <si>
    <t>226</t>
  </si>
  <si>
    <t>228</t>
  </si>
  <si>
    <t>229</t>
  </si>
  <si>
    <t>230</t>
  </si>
  <si>
    <t>241</t>
  </si>
  <si>
    <t>242</t>
  </si>
  <si>
    <t>251</t>
  </si>
  <si>
    <t>252</t>
  </si>
  <si>
    <t>258</t>
  </si>
  <si>
    <t>259</t>
  </si>
  <si>
    <t>261</t>
  </si>
  <si>
    <t>262</t>
  </si>
  <si>
    <t>268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</si>
  <si>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</si>
  <si>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</si>
  <si>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</si>
  <si>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</si>
  <si>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</si>
  <si>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</si>
  <si>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</si>
  <si>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</si>
  <si>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</si>
  <si>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</si>
  <si>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331</t>
  </si>
  <si>
    <t>332</t>
  </si>
  <si>
    <t>333</t>
  </si>
  <si>
    <t>334</t>
  </si>
  <si>
    <t>335</t>
  </si>
  <si>
    <t>336</t>
  </si>
  <si>
    <t>337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</si>
  <si>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</si>
  <si>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</si>
  <si>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</si>
  <si>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</si>
  <si>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</si>
  <si>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</si>
  <si>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</si>
  <si>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</si>
  <si>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</si>
  <si>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</si>
  <si>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</si>
  <si>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432</t>
  </si>
  <si>
    <t>433</t>
  </si>
  <si>
    <t>511</t>
  </si>
  <si>
    <t>523</t>
  </si>
  <si>
    <t>632</t>
  </si>
  <si>
    <t>515</t>
  </si>
  <si>
    <t>635</t>
  </si>
  <si>
    <t>641</t>
  </si>
  <si>
    <t>642</t>
  </si>
  <si>
    <t>711</t>
  </si>
  <si>
    <t>811</t>
  </si>
  <si>
    <t>8211</t>
  </si>
  <si>
    <t>8212</t>
  </si>
  <si>
    <t>911</t>
  </si>
  <si>
    <t>1111</t>
  </si>
  <si>
    <t>1112</t>
  </si>
  <si>
    <t>1113</t>
  </si>
  <si>
    <t>1211</t>
  </si>
  <si>
    <t>1212</t>
  </si>
  <si>
    <t>1351</t>
  </si>
  <si>
    <t>1352</t>
  </si>
  <si>
    <t>1353</t>
  </si>
  <si>
    <t>1354</t>
  </si>
  <si>
    <t>1411</t>
  </si>
  <si>
    <t>1412</t>
  </si>
  <si>
    <t>1413</t>
  </si>
  <si>
    <t>1414</t>
  </si>
  <si>
    <t>1415</t>
  </si>
  <si>
    <t>1416</t>
  </si>
  <si>
    <t>1417</t>
  </si>
  <si>
    <t>1418</t>
  </si>
  <si>
    <t>1419</t>
  </si>
  <si>
    <t>1541</t>
  </si>
  <si>
    <t>1542</t>
  </si>
  <si>
    <t>1543</t>
  </si>
  <si>
    <t>1544</t>
  </si>
  <si>
    <t>1545</t>
  </si>
  <si>
    <t>1546</t>
  </si>
  <si>
    <t>1581</t>
  </si>
  <si>
    <t>1582</t>
  </si>
  <si>
    <t>1583</t>
  </si>
  <si>
    <t>2131</t>
  </si>
  <si>
    <t>2132</t>
  </si>
  <si>
    <t>2181</t>
  </si>
  <si>
    <t>2182</t>
  </si>
  <si>
    <t>2183</t>
  </si>
  <si>
    <t>2184</t>
  </si>
  <si>
    <t>2521</t>
  </si>
  <si>
    <t>2522</t>
  </si>
  <si>
    <t>Các khoản giảm trừ doanh thu</t>
  </si>
  <si>
    <t>2581</t>
  </si>
  <si>
    <t>2582</t>
  </si>
  <si>
    <t>2583</t>
  </si>
  <si>
    <t>2584</t>
  </si>
  <si>
    <t>2585</t>
  </si>
  <si>
    <t>2611</t>
  </si>
  <si>
    <t>2612</t>
  </si>
  <si>
    <t>Ảnh hưởng (lãi)/ lỗ</t>
  </si>
  <si>
    <t>DANH  MỤC BÚT TOÁN ĐỂ NGHỊ ĐIỀU CHỈNH</t>
  </si>
  <si>
    <t>2613</t>
  </si>
  <si>
    <t>2614</t>
  </si>
  <si>
    <t>2615</t>
  </si>
  <si>
    <t>2621</t>
  </si>
  <si>
    <t>2622</t>
  </si>
  <si>
    <t>2623</t>
  </si>
  <si>
    <t>2624</t>
  </si>
  <si>
    <t>3111</t>
  </si>
  <si>
    <t>3112</t>
  </si>
  <si>
    <t>3141</t>
  </si>
  <si>
    <t>3142</t>
  </si>
  <si>
    <t>3143</t>
  </si>
  <si>
    <t>3144</t>
  </si>
  <si>
    <t>3145</t>
  </si>
  <si>
    <t>3146</t>
  </si>
  <si>
    <t>3147</t>
  </si>
  <si>
    <t>3148</t>
  </si>
  <si>
    <t>3149</t>
  </si>
  <si>
    <t>3161</t>
  </si>
  <si>
    <t>3162</t>
  </si>
  <si>
    <t>3163</t>
  </si>
  <si>
    <t>3164</t>
  </si>
  <si>
    <t>3191</t>
  </si>
  <si>
    <t>3192</t>
  </si>
  <si>
    <t>3193</t>
  </si>
  <si>
    <t>3194</t>
  </si>
  <si>
    <t>3195</t>
  </si>
  <si>
    <t>3196</t>
  </si>
  <si>
    <t>3198</t>
  </si>
  <si>
    <t>3321</t>
  </si>
  <si>
    <t>3322</t>
  </si>
  <si>
    <t>3341</t>
  </si>
  <si>
    <t>3342</t>
  </si>
  <si>
    <t>3343</t>
  </si>
  <si>
    <t>3344</t>
  </si>
  <si>
    <t>3345</t>
  </si>
  <si>
    <t>3351</t>
  </si>
  <si>
    <t>3352</t>
  </si>
  <si>
    <t>4321</t>
  </si>
  <si>
    <t>4322</t>
  </si>
  <si>
    <t>5111</t>
  </si>
  <si>
    <t>5112</t>
  </si>
  <si>
    <t>5113</t>
  </si>
  <si>
    <t>521</t>
  </si>
  <si>
    <t>532</t>
  </si>
  <si>
    <t>531</t>
  </si>
  <si>
    <t>3331</t>
  </si>
  <si>
    <t>3332</t>
  </si>
  <si>
    <t>3333</t>
  </si>
  <si>
    <t>6321</t>
  </si>
  <si>
    <t>6322</t>
  </si>
  <si>
    <t>6323</t>
  </si>
  <si>
    <t>6324</t>
  </si>
  <si>
    <t>6325</t>
  </si>
  <si>
    <t>6326</t>
  </si>
  <si>
    <t>6327</t>
  </si>
  <si>
    <t>6328</t>
  </si>
  <si>
    <t>5151</t>
  </si>
  <si>
    <t>5152</t>
  </si>
  <si>
    <t>5153</t>
  </si>
  <si>
    <t>5154</t>
  </si>
  <si>
    <t>5155</t>
  </si>
  <si>
    <t>5156</t>
  </si>
  <si>
    <t>5157</t>
  </si>
  <si>
    <t>5158</t>
  </si>
  <si>
    <t>6351</t>
  </si>
  <si>
    <t>6352</t>
  </si>
  <si>
    <t>6353</t>
  </si>
  <si>
    <t>6354</t>
  </si>
  <si>
    <t>6355</t>
  </si>
  <si>
    <t>6356</t>
  </si>
  <si>
    <t>6357</t>
  </si>
  <si>
    <t>6358</t>
  </si>
  <si>
    <t>8213</t>
  </si>
  <si>
    <t>8214</t>
  </si>
  <si>
    <t>8215</t>
  </si>
  <si>
    <t>8216</t>
  </si>
  <si>
    <t>8217</t>
  </si>
  <si>
    <t>Adjustment 1</t>
  </si>
  <si>
    <t>Total adjustment</t>
  </si>
  <si>
    <t>3.16</t>
  </si>
  <si>
    <t>3.22</t>
  </si>
  <si>
    <t>3.25</t>
  </si>
  <si>
    <t>3.26</t>
  </si>
  <si>
    <t>3.27</t>
  </si>
  <si>
    <t>No.</t>
  </si>
  <si>
    <t>Tên tài khoản/ mã số tài khoản</t>
  </si>
  <si>
    <t>Nội dung điều chỉnh</t>
  </si>
  <si>
    <t>Số tiền</t>
  </si>
  <si>
    <t>Ghi chú</t>
  </si>
  <si>
    <t>Ghi nợ</t>
  </si>
  <si>
    <t>Ghi có</t>
  </si>
  <si>
    <t xml:space="preserve">Các khoản điều chỉnh tăng hoặc giảm lợi nhuận kế toán để xác định lợi nhuận hoặc lỗ phân bổ cho cổ đông sở hữu cổ phiếu phổ thông (VND): </t>
  </si>
  <si>
    <t>Các khoản điều chỉnh tăng</t>
  </si>
  <si>
    <t xml:space="preserve">Các khoản điều chỉnh giảm </t>
  </si>
  <si>
    <t>Lãi cơ bản trên cổ phiếu (VND/cổ phiếu)</t>
  </si>
  <si>
    <t>Lãi trên cổ phiếu</t>
  </si>
  <si>
    <t>Các khoản phải thu</t>
  </si>
  <si>
    <t>#</t>
  </si>
  <si>
    <t>Name</t>
  </si>
  <si>
    <t>Preliminary</t>
  </si>
  <si>
    <t>AJE</t>
  </si>
  <si>
    <t>Adjusted</t>
  </si>
  <si>
    <t>RJE</t>
  </si>
  <si>
    <t>Final</t>
  </si>
  <si>
    <t>PY1</t>
  </si>
  <si>
    <t>A -</t>
  </si>
  <si>
    <t>1.</t>
  </si>
  <si>
    <t>2.</t>
  </si>
  <si>
    <t>3.</t>
  </si>
  <si>
    <t>4.</t>
  </si>
  <si>
    <t>5.</t>
  </si>
  <si>
    <t>6.</t>
  </si>
  <si>
    <t>7.</t>
  </si>
  <si>
    <t>8.</t>
  </si>
  <si>
    <t>-</t>
  </si>
  <si>
    <t>01</t>
  </si>
  <si>
    <t>02</t>
  </si>
  <si>
    <t>03</t>
  </si>
  <si>
    <t>05</t>
  </si>
  <si>
    <t>9.</t>
  </si>
  <si>
    <t>10.</t>
  </si>
  <si>
    <t>I-</t>
  </si>
  <si>
    <t>II-</t>
  </si>
  <si>
    <t>III-</t>
  </si>
  <si>
    <t>IV-</t>
  </si>
  <si>
    <t>B-</t>
  </si>
  <si>
    <t>A-</t>
  </si>
  <si>
    <t>04</t>
  </si>
  <si>
    <t>06</t>
  </si>
  <si>
    <t>08</t>
  </si>
  <si>
    <t>09</t>
  </si>
  <si>
    <t>II.</t>
  </si>
  <si>
    <t>I.</t>
  </si>
  <si>
    <t>III.</t>
  </si>
  <si>
    <t>BẢNG CÂN ĐỐI  KẾ TOÁN</t>
  </si>
  <si>
    <t>TÀI SẢN</t>
  </si>
  <si>
    <t>Tiền</t>
  </si>
  <si>
    <t>Các khoản đầu tư tài chính ngắn hạn</t>
  </si>
  <si>
    <t>Trả trước cho người bán</t>
  </si>
  <si>
    <t>Các khoản phải thu khác</t>
  </si>
  <si>
    <t>Hàng tồn kho</t>
  </si>
  <si>
    <t>Dự phòng giảm giá hàng tồn kho</t>
  </si>
  <si>
    <t>Tài sản cố định</t>
  </si>
  <si>
    <t>Tài sản cố định hữu hình</t>
  </si>
  <si>
    <t>Nguyên giá</t>
  </si>
  <si>
    <t>Tài sản cố định thuê tài chính</t>
  </si>
  <si>
    <t>Tài sản cố định vô hình</t>
  </si>
  <si>
    <t>Các khoản đầu tư tài chính dài hạn</t>
  </si>
  <si>
    <t>Đầu tư dài hạn khác</t>
  </si>
  <si>
    <t>Chi phí xây dựng cơ bản dở dang</t>
  </si>
  <si>
    <t>Chi phí trả trước dài hạn</t>
  </si>
  <si>
    <t>NGUỒN VỐN</t>
  </si>
  <si>
    <t>NỢ PHẢI TRẢ</t>
  </si>
  <si>
    <t>Nợ ngắn hạn</t>
  </si>
  <si>
    <t>Người mua trả tiền trước</t>
  </si>
  <si>
    <t>Thuế và các khoản phải nộp Nhà nước</t>
  </si>
  <si>
    <t>Các khoản phải trả, phải nộp khác</t>
  </si>
  <si>
    <t>Nợ dài hạn</t>
  </si>
  <si>
    <t>Chi phí phải trả</t>
  </si>
  <si>
    <t>Quỹ đầu tư phát triển</t>
  </si>
  <si>
    <t>Quỹ dự phòng tài chính</t>
  </si>
  <si>
    <t>Nguồn kinh phí đã hình thành TSCĐ</t>
  </si>
  <si>
    <t>CÁC CHỈ TIÊU NGOÀI BẢNG CÂN ĐỐI KẾ TOÁN</t>
  </si>
  <si>
    <t>Chỉ tiêu</t>
  </si>
  <si>
    <t>Nợ khó đòi đã xử lý</t>
  </si>
  <si>
    <t>Giảm giá hàng bán</t>
  </si>
  <si>
    <t>Hàng bán bị trả lại</t>
  </si>
  <si>
    <t>Giá vốn hàng bán</t>
  </si>
  <si>
    <t>Doanh thu hoạt động tài chính</t>
  </si>
  <si>
    <t>Chi phí tài chính</t>
  </si>
  <si>
    <t>Chi phí bán hàng</t>
  </si>
  <si>
    <t>Chi phí quản lý doanh nghiệp</t>
  </si>
  <si>
    <t>Thu nhập khác</t>
  </si>
  <si>
    <t>Chi phí khác</t>
  </si>
  <si>
    <t>Doanh thu bán hàng và cung cấp dịch vụ</t>
  </si>
  <si>
    <t xml:space="preserve"> CHỈ TIÊU </t>
  </si>
  <si>
    <t xml:space="preserve"> BÁO CÁO LƯU CHUYỂN TIỀN TỆ </t>
  </si>
  <si>
    <t>Lưu chuyển tiền từ hoạt động kinh doanh</t>
  </si>
  <si>
    <t>Lưu chuyển tiền thuần từ hoạt động kinh doanh</t>
  </si>
  <si>
    <t>Lưu chuyển tiền từ hoạt động đầu tư</t>
  </si>
  <si>
    <t>Tiền chi đầu tư góp vốn vào đơn vị khác</t>
  </si>
  <si>
    <t>Tiền thu hồi đầu tư góp vốn vào đơn vị khác</t>
  </si>
  <si>
    <t>Tiền thu lãi cho vay, cổ tức và lợi nhuận được chia</t>
  </si>
  <si>
    <t>Lưu chuyển tiền thuần từ hoạt động đầu tư</t>
  </si>
  <si>
    <t>Lưu chuyển tiền từ hoạt động tài chính</t>
  </si>
  <si>
    <t>Tiền thu từ phát hành cổ phiếu, nhận vốn góp của chủ sở hữu</t>
  </si>
  <si>
    <t>Tiền vay ngắn hạn, dài hạn nhận được</t>
  </si>
  <si>
    <t>Tiền chi trả nợ gốc vay</t>
  </si>
  <si>
    <t>Tiền chi trả nợ thuê tài chính</t>
  </si>
  <si>
    <t>Cổ tức, lợi nhuận đã trả cho chủ sở hữu</t>
  </si>
  <si>
    <t>Lưu chuyển tiền thuần từ hoạt động tài chính</t>
  </si>
  <si>
    <t>Tiền và tương đương tiền đầu kỳ</t>
  </si>
  <si>
    <t>Ảnh hưởng của thay đổi tỷ giá hối đoái quy đổi ngoại tệ</t>
  </si>
  <si>
    <t>Chiết khấu thương mại</t>
  </si>
  <si>
    <t>Các ghi chú từ trang 10 đến trang 18 là một bộ phận hợp thành của Báo cáo tài chính</t>
  </si>
  <si>
    <t>V-</t>
  </si>
  <si>
    <t>MẪU B 02-DN</t>
  </si>
  <si>
    <t>BÁO CÁO KẾT QUẢ HOẠT ĐỘNG KINH DOANH</t>
  </si>
  <si>
    <t>TÀI SẢN NGẮN HẠN</t>
  </si>
  <si>
    <t>Các khoản tương đương tiền</t>
  </si>
  <si>
    <t>Đầu tư ngắn hạn</t>
  </si>
  <si>
    <t>Phải thu theo tiến độ kế hoạch hợp đồng xây dựng</t>
  </si>
  <si>
    <t>Tài sản ngắn hạn khác</t>
  </si>
  <si>
    <t>Chi phí trả trước ngắn hạn</t>
  </si>
  <si>
    <t>TÀI SẢN DÀI HẠN</t>
  </si>
  <si>
    <t>I</t>
  </si>
  <si>
    <t>Các khoản phải thu dài hạn</t>
  </si>
  <si>
    <t>Phải thu dài hạn của khách hàng</t>
  </si>
  <si>
    <t>Phải thu dài hạn khác</t>
  </si>
  <si>
    <t>Dự phòng phải thu dài hạn khó đòi</t>
  </si>
  <si>
    <t>II</t>
  </si>
  <si>
    <t xml:space="preserve">4. </t>
  </si>
  <si>
    <t xml:space="preserve">III. </t>
  </si>
  <si>
    <t>Bất động sản đầu tư</t>
  </si>
  <si>
    <t>IV.</t>
  </si>
  <si>
    <t>Đầu tư vào công ty con</t>
  </si>
  <si>
    <t>V.</t>
  </si>
  <si>
    <t>Tài sản dài hạn khác</t>
  </si>
  <si>
    <t>Tài sản thuế thu nhập hoãn lại</t>
  </si>
  <si>
    <t>Vay và nợ ngắn hạn</t>
  </si>
  <si>
    <t>Phải trả người bán</t>
  </si>
  <si>
    <t>Phải trả nội bộ</t>
  </si>
  <si>
    <t>Phải trả dài hạn người bán</t>
  </si>
  <si>
    <t>Phải trả dài hạn nội bộ</t>
  </si>
  <si>
    <t>Phải trả dài hạn khác</t>
  </si>
  <si>
    <t>Vay và nợ dài hạn</t>
  </si>
  <si>
    <t>Vốn đầu tư của chủ sở hữu</t>
  </si>
  <si>
    <t>Thặng dư vốn cổ phần</t>
  </si>
  <si>
    <t>Chênh lệch đánh giá tài sản</t>
  </si>
  <si>
    <t>Chênh lệch tỷ giá hối đoái</t>
  </si>
  <si>
    <t>Quỹ khác thuộc vốn chủ sở hữu</t>
  </si>
  <si>
    <t>Nguồn kinh phí</t>
  </si>
  <si>
    <t>Mẫu số B 01 - DN</t>
  </si>
  <si>
    <t>VỐN CHỦ SỞ HỮU</t>
  </si>
  <si>
    <t>Lợi nhuận sau thuế chưa phân phối</t>
  </si>
  <si>
    <t>Nguồn vốn          ngân sách</t>
  </si>
  <si>
    <t>Tăng trong năm</t>
  </si>
  <si>
    <t>Giảm trong năm</t>
  </si>
  <si>
    <t>Mua trong năm</t>
  </si>
  <si>
    <t>VI.</t>
  </si>
  <si>
    <t>Lợi thế thương mại</t>
  </si>
  <si>
    <t>C -</t>
  </si>
  <si>
    <t>LỢI ÍCH CỔ ĐÔNG THIỂU SỐ</t>
  </si>
  <si>
    <t>TỔNG CỘNG NGUỒN VỐN 
(440 = 300+400 + 439)</t>
  </si>
  <si>
    <t>Phần lãi (lỗ) trong công ty liên kết, liên doanh</t>
  </si>
  <si>
    <t>Lợi nhuận sau thuế của Cổ đông thiểu số</t>
  </si>
  <si>
    <t>Tổng lợi nhuận kế toán trước thuế                    (50 = 30+40+45)</t>
  </si>
  <si>
    <t>Thuế và các khoản phải thu Nhà nước</t>
  </si>
  <si>
    <t>Nguyên giá TSCĐHH</t>
  </si>
  <si>
    <t>Giá trị hao mòn luỹ kế TSCĐ HH</t>
  </si>
  <si>
    <t>Nguyên giá tài sản cố định thuê tài chính</t>
  </si>
  <si>
    <t>Giá trị hao mòn luỹ kế TSCĐ thuê tài chính</t>
  </si>
  <si>
    <t>Nguyên giá tài sản cố định vô hình</t>
  </si>
  <si>
    <t>Giá trị hao mòn luỹ kế tài sản cố định vô hình</t>
  </si>
  <si>
    <t>Nguyên giá bất động sản đầu tư</t>
  </si>
  <si>
    <t>Giá trị hao mòn luỹ kế BĐS đầu tư</t>
  </si>
  <si>
    <t>Đầu tư vào công ty liên kết, liên doanh</t>
  </si>
  <si>
    <t>Lợi ớch cổ đụng thiểu số trờn BCĐKT</t>
  </si>
  <si>
    <t>Tiền mặt - VND</t>
  </si>
  <si>
    <t>Tiền gửi Ngân hàng</t>
  </si>
  <si>
    <t>Chứng khoán đầu tư ngắn hạn</t>
  </si>
  <si>
    <t>Hàng mua đang đi đường</t>
  </si>
  <si>
    <t>Hàng hoá (không bao gồm hàng hóa bất động sản)</t>
  </si>
  <si>
    <t>Hàng hóa kho bảo thuế</t>
  </si>
  <si>
    <t>Thuế giá trị gia tăng được khấu trừ</t>
  </si>
  <si>
    <t>Các khoản khác phải thu nhà nước</t>
  </si>
  <si>
    <t>Tài sản thiếu chờ xử lý</t>
  </si>
  <si>
    <t>Tạm ứng</t>
  </si>
  <si>
    <t>Cầm cố, ký quĩ, ký cược ngắn hạn</t>
  </si>
  <si>
    <t>Vốn kinh doanh ở các đơn vị trực thuộc</t>
  </si>
  <si>
    <t xml:space="preserve">Các khoản tiền nhận ủy thác </t>
  </si>
  <si>
    <t>Vốn góp liên doanh</t>
  </si>
  <si>
    <t>Đầu tư vào công ty liên kết</t>
  </si>
  <si>
    <t>Chi phí trả trước về thuê hoạt động TSCĐ</t>
  </si>
  <si>
    <t>Chi phí thành lập doanh nghiệp</t>
  </si>
  <si>
    <t>Chi phí nghiên cứu có giá trị lớn</t>
  </si>
  <si>
    <t>Chi phí cho giai đoạn triển khai không đủ tiêu chuẩn ghi nhận là TSCĐ VH</t>
  </si>
  <si>
    <t>Chi phí trả trước dài hạn khác</t>
  </si>
  <si>
    <t>Thuế GTGT</t>
  </si>
  <si>
    <t xml:space="preserve">Phải trả nội bộ </t>
  </si>
  <si>
    <t>Vay dài hạn ngân hàng</t>
  </si>
  <si>
    <t>Vay dài hạn đối tượng khác</t>
  </si>
  <si>
    <t>Dự phòng phải trả dài hạn khác</t>
  </si>
  <si>
    <t>Nguồn kinh phí sự nghiệp</t>
  </si>
  <si>
    <t>Lợi ớch cổ đụng thiểu số trờn Bảng CĐKT</t>
  </si>
  <si>
    <t>Giá trị còn lại, chi phí nhượng bán, thanh lý của BĐS đầu tư đã bán</t>
  </si>
  <si>
    <t>Lãi đầu từ trái phiếu, kỳ phiếu, tín phiếu</t>
  </si>
  <si>
    <t>Chi phí tài chính khác</t>
  </si>
  <si>
    <t>Chi phí thuế TNDN tính trên thu nhập chịu thuế năm hiện hành</t>
  </si>
  <si>
    <t>Điều chỉnh chi phí thuế TNDN của các năm trước vào chi phí thuế thu nhập hiện hành năm nay</t>
  </si>
  <si>
    <t>Chi phí thuế TNDN hoãn lại phát sinh từ các khoản chênh lệch tạm thời phải chịu thuế</t>
  </si>
  <si>
    <t>Chi phí thuế TNDN hoãn lại phát sinh từ việc hoàn nhập tài sản thuế thu nhập hoãn lại</t>
  </si>
  <si>
    <t>Thu nhập thuế TNDN hoãn lại phát sinh từ các khoản chênh lệch tạm thời được khấu trừ</t>
  </si>
  <si>
    <t>Thu nhập thuế TNDN hoãn lại phát sinh từ các khoản lỗ tính thuế và ưu đãi thuế chưa sử dụng</t>
  </si>
  <si>
    <t>Thu nhập thuế TNDN hoãn lại phát sinh từ việc hoàn nhập thuế thu nhập hoãn lại phải trả</t>
  </si>
  <si>
    <t>Quỹ phát triển khoa học và Công nghệ</t>
  </si>
  <si>
    <t>Quỹ hỗ trợ sắp xếp doanh nghiệp</t>
  </si>
  <si>
    <t>Lợi nhuận sau thuế của Cổ đông công ty mẹ</t>
  </si>
  <si>
    <t>19.</t>
  </si>
  <si>
    <t>31/12/2011
VND</t>
  </si>
  <si>
    <t>Số dư tại 31/12/2011</t>
  </si>
  <si>
    <t>5.1</t>
  </si>
  <si>
    <t>5.2</t>
  </si>
  <si>
    <t>5.3</t>
  </si>
  <si>
    <t>5.4</t>
  </si>
  <si>
    <t>5.5</t>
  </si>
  <si>
    <t>5.6</t>
  </si>
  <si>
    <t>5.7</t>
  </si>
  <si>
    <t>5.8</t>
  </si>
  <si>
    <t>5.9</t>
  </si>
  <si>
    <t>5.11</t>
  </si>
  <si>
    <t>5.12</t>
  </si>
  <si>
    <t>5.13</t>
  </si>
  <si>
    <t>5.14</t>
  </si>
  <si>
    <t>5.15</t>
  </si>
  <si>
    <t>5.17</t>
  </si>
  <si>
    <t>5.18</t>
  </si>
  <si>
    <t>5.19</t>
  </si>
  <si>
    <t>5.20</t>
  </si>
  <si>
    <t>NGHIỆP VỤ VỚI CÁC BÊN LIÊN QUAN</t>
  </si>
  <si>
    <t>Thu nhập của các nhân sự quản lý chủ chốt</t>
  </si>
  <si>
    <t>Số dư với các bên liên quan</t>
  </si>
  <si>
    <t>Đơn vị tính: VND</t>
  </si>
  <si>
    <t>Vốn đầu tư của 
chủ sở hữu</t>
  </si>
  <si>
    <t>Quỹ đầu tư 
phát triển</t>
  </si>
  <si>
    <t>Lợi nhuận
 sau thuế 
chưa phân phối</t>
  </si>
  <si>
    <t>Vốn góp</t>
  </si>
  <si>
    <t>Lợi nhuận sau thuế</t>
  </si>
  <si>
    <t>Trích lập các quỹ</t>
  </si>
  <si>
    <t>Chi khác</t>
  </si>
  <si>
    <t>CHI PHÍ QUẢN LÝ DOANH NGHIỆP</t>
  </si>
  <si>
    <t>Chi phí nhân viên quản lý</t>
  </si>
  <si>
    <t>Chi phí lãi vay</t>
  </si>
  <si>
    <t>Thuế, phí, lệ phí</t>
  </si>
  <si>
    <t xml:space="preserve"> - Cổ phiếu thường</t>
  </si>
  <si>
    <t xml:space="preserve"> - Cổ phiếu ưu đãi</t>
  </si>
  <si>
    <t>Cổ phiếu bình quân lưu hành</t>
  </si>
  <si>
    <t>5.21</t>
  </si>
  <si>
    <t>Thu nhập/chi phí khác</t>
  </si>
  <si>
    <t>Thu nhập khác/chi phí khác thuần</t>
  </si>
  <si>
    <t>5.10</t>
  </si>
  <si>
    <t>5.22</t>
  </si>
  <si>
    <t>5.23</t>
  </si>
  <si>
    <t>5.24</t>
  </si>
  <si>
    <t>5.25</t>
  </si>
  <si>
    <t>5.26</t>
  </si>
  <si>
    <t>5.27</t>
  </si>
  <si>
    <t>3.6</t>
  </si>
  <si>
    <t>Tăng, giảm tài sản cố định vô hình</t>
  </si>
  <si>
    <t>Thặng dư
 vốn cổ phần</t>
  </si>
  <si>
    <t>Nguồn vốn              tự bổ sung</t>
  </si>
  <si>
    <t>Quỹ dự phòng
tài chính</t>
  </si>
  <si>
    <t>CHI PHÍ BÁN HÀNG</t>
  </si>
  <si>
    <t>Lợi nhuận kế toán trước thuế</t>
  </si>
  <si>
    <t>TK</t>
  </si>
  <si>
    <t>CÁC CHỈ TIÊU NGOÀI BẢNG CÂN  ĐỐI KẾ TOÁN</t>
  </si>
  <si>
    <t>Công ty Cổ phần Mía đường Sơn La</t>
  </si>
  <si>
    <t xml:space="preserve">Công ty Cổ phần sứ Cosami </t>
  </si>
  <si>
    <t xml:space="preserve">3.2 </t>
  </si>
  <si>
    <t>Phải thu tiền đầu tư vùng nguyên liệu</t>
  </si>
  <si>
    <t>Phải thu tiền hàng cửa hàng xăng dầu</t>
  </si>
  <si>
    <t>Chi phát triển vùng nguyên liệu</t>
  </si>
  <si>
    <t>Tăng</t>
  </si>
  <si>
    <t>Phân bổ vào chi phí trong năm</t>
  </si>
  <si>
    <t>Chi tiết khoản mục chi phí</t>
  </si>
  <si>
    <t>Chi phí sửa chữa duy tu</t>
  </si>
  <si>
    <t>Chi phí tài trợ trường học</t>
  </si>
  <si>
    <t>Chi phí sửa chữa văn phòng vi sinh</t>
  </si>
  <si>
    <t>Thiết kế sửa chữa nhà GTSP</t>
  </si>
  <si>
    <t>Thiết kế kho thành phẩm</t>
  </si>
  <si>
    <t>Dự án đường 1500-2000 tấn mía</t>
  </si>
  <si>
    <t>Đầu tư cổ phiếu Công ty Cổ phần thức ăn chăn nuôi Thiên Lộc</t>
  </si>
  <si>
    <t>Lãi vay phải trả Công ty mua bán nợ</t>
  </si>
  <si>
    <t>Chi phí phải trả khuyến khích phát triển vùng nguyên liệu mía</t>
  </si>
  <si>
    <t>Chi phí trả lãi vay Ngân hàng công thương</t>
  </si>
  <si>
    <t xml:space="preserve"> - Tiền tài trợ xây trường tiểu học</t>
  </si>
  <si>
    <t xml:space="preserve"> - Phải trả khác</t>
  </si>
  <si>
    <t>Doanh thu sản phẩm đường</t>
  </si>
  <si>
    <t>Doanh thu sản phẩm vi sinh</t>
  </si>
  <si>
    <t>Doanh thu sản phẩm mật rỉ</t>
  </si>
  <si>
    <t>Doanh thu xăng dầu</t>
  </si>
  <si>
    <t>Doanh thu mía giống, thuốc sâu, phân bón</t>
  </si>
  <si>
    <t>Doanh thu nông sản</t>
  </si>
  <si>
    <t>Giá vốn sản phẩm đường</t>
  </si>
  <si>
    <t>Giá vốn sản phẩm vi sinh</t>
  </si>
  <si>
    <t>Giá vốn hàng bán xăng dầu</t>
  </si>
  <si>
    <t>Giá vốn mía giống, phân bón, thuốc sâu</t>
  </si>
  <si>
    <t>Giá vốn nông sản</t>
  </si>
  <si>
    <t>DOANH THU HOẠT ĐỘNG TÀI CHÍNH</t>
  </si>
  <si>
    <t>Lãi tiền vay Xí nghiệp nông sản</t>
  </si>
  <si>
    <t>Lãi cho vay đầu tư vùng nguyên liệu</t>
  </si>
  <si>
    <t>Lãi tiền gửi ngân hàng</t>
  </si>
  <si>
    <t>CHI PHÍ HOẠT ĐỘNG TÀI CHÍNH</t>
  </si>
  <si>
    <t>Lãi tiền đặt cọc đại lý đường</t>
  </si>
  <si>
    <t>Chi phí nhân viên</t>
  </si>
  <si>
    <t>Chi phí VPP, dụng cụ, đồ dùng</t>
  </si>
  <si>
    <t>Chi phí khấu hao</t>
  </si>
  <si>
    <t>Chi phí vật liệu quản lý</t>
  </si>
  <si>
    <t>Chi phí đồ dùng văn phòng</t>
  </si>
  <si>
    <t>Thanh lý Tài sản cố định</t>
  </si>
  <si>
    <t>Giá trị còn lại Tài sản cố định thanh lý</t>
  </si>
  <si>
    <t>Thuế suất hiện hành</t>
  </si>
  <si>
    <t>Thuế thu nhập doanh nghiệp hiện hành</t>
  </si>
  <si>
    <t>Chi phí thuế thu nhập doanh nghiệp phải nộp</t>
  </si>
  <si>
    <t>Công ty Cổ phần mía đường Lam Sơn</t>
  </si>
  <si>
    <t>Công ty Mua bán nợ và Tài sản tồn đọng doanh nghiệp</t>
  </si>
  <si>
    <t>Cho năm tài chính kết thúc tại 31/12/2011 - Công ty Cổ phần Mía đường Sơn La</t>
  </si>
  <si>
    <t>5.16</t>
  </si>
  <si>
    <t>Lãi vay Xí nghiệp nguyên liệu</t>
  </si>
  <si>
    <t>Công ty Nông nghiệp Tô Hiệu-Sơn La</t>
  </si>
  <si>
    <t>Dự án Xí nghiệp kinh doanh nông sản thương mại</t>
  </si>
  <si>
    <t>CÁC KHOẢN GIẢM TRỪ DOANH THU</t>
  </si>
  <si>
    <t>Hàng bán trả lại</t>
  </si>
  <si>
    <t>Doanh thu tài chính khác</t>
  </si>
  <si>
    <t>Doanh thu vận chuyển xăng dầu</t>
  </si>
  <si>
    <t>Doanh thu bán vôi</t>
  </si>
  <si>
    <t>Giá vốn vận chuyển xăng dầu</t>
  </si>
  <si>
    <t>Giá vốn bán vôi</t>
  </si>
  <si>
    <t>Trong đó:</t>
  </si>
  <si>
    <t>25%</t>
  </si>
  <si>
    <t>Tiền chi để mua sắm, xây dựng TSCĐ</t>
  </si>
  <si>
    <t>Tiền thu từ thanh lý, nhượng bán TSCĐ</t>
  </si>
  <si>
    <t>Tiền thu hồi cho vay, bán lại các công cụ nợ</t>
  </si>
  <si>
    <t>Vay dài hạn Ngân hàng thương mại cổ phần An Bình (1)</t>
  </si>
  <si>
    <t>22.2</t>
  </si>
  <si>
    <t>Chi tiết vốn đầu tư của chủ sở hữu</t>
  </si>
  <si>
    <t>Cổ đông khác</t>
  </si>
  <si>
    <t>Điều chỉnh Doanh thu, giá vốn phần chênh lệch giữa Phòng kinh doanh và Phòng kế toán</t>
  </si>
  <si>
    <t>Đơn giá tạm tính theo đơn giá tồn cuối của đường A1 50kg cuối tháng 12/2011 (11.534.690đ/tấn) với số lượng 600 tấn</t>
  </si>
  <si>
    <t>Trích lập quỹ dự phòng trợ cấp mất việc làm năm 2011</t>
  </si>
  <si>
    <t>5.28</t>
  </si>
  <si>
    <t>Các khoản phải trả</t>
  </si>
  <si>
    <t>Thu nhập chịu thuế Văn phòng</t>
  </si>
  <si>
    <t>Thu nhập chịu thuế Xí nghiệp nông sản</t>
  </si>
  <si>
    <t>Công ty TNHH Thái Liên</t>
  </si>
  <si>
    <t>Trần Thị Thái</t>
  </si>
  <si>
    <t>Thù lao Hội đồng Quản trị</t>
  </si>
  <si>
    <t>Lương thu nhập khác Ban Giám đốc</t>
  </si>
  <si>
    <t>MS</t>
  </si>
  <si>
    <t>Thuế và các khoản khác phải thu
 Nhà nước</t>
  </si>
  <si>
    <t>Các khoản phải trả, phải nộp 
ngắn hạn khác</t>
  </si>
  <si>
    <t>Doanh thu thuần về bán hàng 
và cung cấp dịch vụ (10 = 01-02)</t>
  </si>
  <si>
    <t>Lợi nhuận gộp về bán hàng
 và cung cấp dịch vụ (20 = 10-11)</t>
  </si>
  <si>
    <t>Lợi nhuận thuần từ hoạt động 
kinh doanh</t>
  </si>
  <si>
    <t>Lợi nhuận sau thuế thu nhập 
doanh nghiệp (60 = 50-51-52)</t>
  </si>
  <si>
    <t>Tiền chi cho vay, mua các công cụ nợ
của đơn vị khác</t>
  </si>
  <si>
    <t>Công ty Cổ phần Xi măng Bắc Kạn (*)</t>
  </si>
  <si>
    <t>Chi phí sửa chữa văn phòng, biển quảng cáo 
công ty</t>
  </si>
  <si>
    <t>Chi phí trích trước tiền lương Xí nghiệp 
kinh doanh nông sản</t>
  </si>
  <si>
    <t>Chi phí khuyến khích phát triển 
vùng nguyên liệu mía</t>
  </si>
  <si>
    <t>Phương tiện 
vận tải 
truyền dẫn</t>
  </si>
  <si>
    <t>Quyền 
sử dụng đất</t>
  </si>
  <si>
    <t>Phần mềm
 máy tính</t>
  </si>
  <si>
    <t>Vay ngắn hạn Ngân hàng Thương mại 
cổ phần An Bình</t>
  </si>
  <si>
    <t>Vay ngắn hạn Ngân hàng Thương mại
 cổ phần Công thương (1)</t>
  </si>
  <si>
    <t xml:space="preserve"> - Phải trả Chi nhánh xí nghiệp 
thức ăn chăn nuôi gia súc</t>
  </si>
  <si>
    <t>Công ty Mua bán nợ và Tài sản tồn đọng 
của Doanh nghiệp</t>
  </si>
  <si>
    <t>Lợi nhuận kế toán trước thuế 
- Văn phòng công ty</t>
  </si>
  <si>
    <t>Lợi nhuận kế toán trước thuế 
- Xí nghiệp kinh doanh nông sản</t>
  </si>
  <si>
    <t>Tổng: các khoản chi phí không được trừ 
khi tính thuế TNDN</t>
  </si>
  <si>
    <t>Thuế thu nhập doanh nghiệp
 được miễn, giảm 30% (*)</t>
  </si>
  <si>
    <t>Lợi nhuận kế toán sau thuế thu nhập 
doanh nghiệp (VND)</t>
  </si>
  <si>
    <t>Lợi nhuận hoặc lỗ phân bổ cho cổ đông
 sở hữu cổ phiếu phổ thông (VND)</t>
  </si>
  <si>
    <t>Cổ phiếu phổ thông đang lưu hành bình quân
 trong kỳ (CP)</t>
  </si>
  <si>
    <t>Công ty TNHH Tư vấn và Chuyển giao 
công nghệ CDT</t>
  </si>
  <si>
    <t xml:space="preserve">Thuế thu nhập doanh nghiệp phải nộp </t>
  </si>
  <si>
    <t>Thuế thu nhập doanh nghiệp phải nộp</t>
  </si>
  <si>
    <t>30/06/2012
VND</t>
  </si>
  <si>
    <t>Số dư tại 30/06/2012</t>
  </si>
  <si>
    <t>Số cổ phiếu tại ngày 30/06/2012</t>
  </si>
  <si>
    <t>Tăng vốn điều lệ</t>
  </si>
  <si>
    <t>Chia cổ tức 2010+2011</t>
  </si>
  <si>
    <t>Chi tiền thù lao HĐQT</t>
  </si>
  <si>
    <t>Thuế giá trị gia tăng còn được khấu trừ</t>
  </si>
  <si>
    <t>Dự án cải tạo lò hơi</t>
  </si>
  <si>
    <t xml:space="preserve">               Nguyễn Thị Khương                                  Nguyễn Văn Dịch                              Trần Văn Thành</t>
  </si>
  <si>
    <t>6 tháng đầu năm 2012</t>
  </si>
  <si>
    <t>Tiền gủi ngân hàng có kỳ hạn</t>
  </si>
  <si>
    <t>5.26.</t>
  </si>
  <si>
    <t>3.38</t>
  </si>
  <si>
    <t>3.29</t>
  </si>
  <si>
    <t>Thông tin khác</t>
  </si>
  <si>
    <t>Giao dịch với các bên liên quan</t>
  </si>
  <si>
    <t>Thù lao hội đồng quản trị</t>
  </si>
  <si>
    <t>Công ty mua bán nợ và tài sản tồn đọng doanh nghiệp</t>
  </si>
  <si>
    <t xml:space="preserve">Tổng </t>
  </si>
  <si>
    <t>30/9/2012</t>
  </si>
  <si>
    <t>30/09/2012
VND</t>
  </si>
  <si>
    <t>30/9/2012
VND</t>
  </si>
  <si>
    <t>Tại ngày 30 tháng 09</t>
  </si>
  <si>
    <t>Tăng trong kỳ</t>
  </si>
  <si>
    <t>Số dư tại 30/09/2012</t>
  </si>
  <si>
    <t>Tại 30/09/2012</t>
  </si>
  <si>
    <t>Khấu hao trong kỳ</t>
  </si>
  <si>
    <t>Số dư tại 01/01/2012</t>
  </si>
  <si>
    <t>01/01/2012</t>
  </si>
  <si>
    <t>01/01/2012
VND</t>
  </si>
  <si>
    <t>01/01/ 2012
VND</t>
  </si>
  <si>
    <t xml:space="preserve">   30/09/ 2012
VND</t>
  </si>
  <si>
    <t>Tại ngày 01 tháng 01</t>
  </si>
  <si>
    <t>Tại  01/01/2012</t>
  </si>
  <si>
    <t>Doanh thu bán hàng và cung cấp dịch vụ khác</t>
  </si>
  <si>
    <t>Tiền chi trả cho người cung cấp hàng hóa và dịch vụ</t>
  </si>
  <si>
    <t>Tiền chi trả cho người lao động</t>
  </si>
  <si>
    <t>Tiền chi trả lãi vay</t>
  </si>
  <si>
    <t>Tiền chi nộp thuế TNDN</t>
  </si>
  <si>
    <t>Tiền thu khác từ dịch vụ kinh doanh</t>
  </si>
  <si>
    <t>Tiền chi khác cho hoạt động kinh doanh</t>
  </si>
  <si>
    <t>(Theo phương pháp trực tiếp)</t>
  </si>
  <si>
    <t>Quý 3 năm 2012</t>
  </si>
  <si>
    <t xml:space="preserve">                                                                                Ngày       tháng  10 năm 2012</t>
  </si>
  <si>
    <t xml:space="preserve">                                                                             Mai sơn, ngày       tháng  10 năm 2012</t>
  </si>
  <si>
    <t xml:space="preserve">                                                                                            Mai Sơn, ngày      tháng  10 năm 2012</t>
  </si>
</sst>
</file>

<file path=xl/styles.xml><?xml version="1.0" encoding="utf-8"?>
<styleSheet xmlns="http://schemas.openxmlformats.org/spreadsheetml/2006/main">
  <numFmts count="7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₫&quot;;\-#,##0\ &quot;₫&quot;"/>
    <numFmt numFmtId="173" formatCode="#,##0\ &quot;₫&quot;;[Red]\-#,##0\ &quot;₫&quot;"/>
    <numFmt numFmtId="174" formatCode="#,##0.00\ &quot;₫&quot;;\-#,##0.00\ &quot;₫&quot;"/>
    <numFmt numFmtId="175" formatCode="#,##0.00\ &quot;₫&quot;;[Red]\-#,##0.00\ &quot;₫&quot;"/>
    <numFmt numFmtId="176" formatCode="_-* #,##0\ &quot;₫&quot;_-;\-* #,##0\ &quot;₫&quot;_-;_-* &quot;-&quot;\ &quot;₫&quot;_-;_-@_-"/>
    <numFmt numFmtId="177" formatCode="_-* #,##0\ _₫_-;\-* #,##0\ _₫_-;_-* &quot;-&quot;\ _₫_-;_-@_-"/>
    <numFmt numFmtId="178" formatCode="_-* #,##0.00\ &quot;₫&quot;_-;\-* #,##0.00\ &quot;₫&quot;_-;_-* &quot;-&quot;??\ &quot;₫&quot;_-;_-@_-"/>
    <numFmt numFmtId="179" formatCode="_-* #,##0.00\ _₫_-;\-* #,##0.00\ _₫_-;_-* &quot;-&quot;??\ _₫_-;_-@_-"/>
    <numFmt numFmtId="180" formatCode="#,##0_);\(#,##0\);&quot;-&quot;??_)"/>
    <numFmt numFmtId="181" formatCode="#,##0_)_%;\(#,##0\)_%;"/>
    <numFmt numFmtId="182" formatCode="&quot;$&quot;* #,##0_)_%;&quot;$&quot;* \(#,##0\)_%;&quot;$&quot;* &quot;-&quot;??_)_%;@_)_%"/>
    <numFmt numFmtId="183" formatCode="mmmm\ d\,\ yyyy"/>
    <numFmt numFmtId="184" formatCode="0_)%;\(0\)%"/>
    <numFmt numFmtId="185" formatCode="_ * #,##0_ ;_ * \-#,##0_ ;_ * &quot;-&quot;??_ ;_ @_ "/>
    <numFmt numFmtId="186" formatCode="* #,##0_);* \(#,##0\);&quot;-&quot;??_);@"/>
    <numFmt numFmtId="187" formatCode="* \(#,##0\);* #,##0_);&quot;-&quot;??_);@"/>
    <numFmt numFmtId="188" formatCode="_(* #,##0_);_(* \(#,##0\);_(* \ _)"/>
    <numFmt numFmtId="189" formatCode="#,##0.0_)_%;\(#,##0.0\)_%;\ \ .0_)_%"/>
    <numFmt numFmtId="190" formatCode="#,##0.00_)_%;\(#,##0.00\)_%;\ \ .00_)_%"/>
    <numFmt numFmtId="191" formatCode="#,##0.000_)_%;\(#,##0.000\)_%;\ \ .000_)_%"/>
    <numFmt numFmtId="192" formatCode="_(&quot;$&quot;* #,##0_);_(&quot;$&quot;* \(#,##0\);_(&quot;$&quot;* \ _)"/>
    <numFmt numFmtId="193" formatCode="&quot;$&quot;* #,##0.0_)_%;&quot;$&quot;* \(#,##0.0\)_%;&quot;$&quot;* \ .0_)_%"/>
    <numFmt numFmtId="194" formatCode="&quot;$&quot;* #,##0.00_)_%;&quot;$&quot;* \(#,##0.00\)_%;&quot;$&quot;* \ .00_)_%"/>
    <numFmt numFmtId="195" formatCode="&quot;$&quot;* #,##0.000_)_%;&quot;$&quot;* \(#,##0.000\)_%;&quot;$&quot;* \ .000_)_%"/>
    <numFmt numFmtId="196" formatCode="_._.* #,##0_)_%;_._.* \(#,##0\)_%;_._.* 0_)_%;_._.@_)_%"/>
    <numFmt numFmtId="197" formatCode="_._.* #,##0.0_)_%;_._.* \(#,##0.0\)_%"/>
    <numFmt numFmtId="198" formatCode="_._.* #,##0.00_)_%;_._.* \(#,##0.00\)_%"/>
    <numFmt numFmtId="199" formatCode="_._.* #,##0.000_)_%;_._.* \(#,##0.000\)_%"/>
    <numFmt numFmtId="200" formatCode="_._.&quot;$&quot;* #,##0_)_%;_._.&quot;$&quot;* \(#,##0\)_%;_._.&quot;$&quot;* 0_)_%;_._.@_)_%"/>
    <numFmt numFmtId="201" formatCode="_._.&quot;$&quot;* #,##0.0_)_%;_._.&quot;$&quot;* \(#,##0.0\)_%"/>
    <numFmt numFmtId="202" formatCode="_._.&quot;$&quot;* #,##0.00_)_%;_._.&quot;$&quot;* \(#,##0.00\)_%"/>
    <numFmt numFmtId="203" formatCode="_._.&quot;$&quot;* #,##0.000_)_%;_._.&quot;$&quot;* \(#,##0.000\)_%"/>
    <numFmt numFmtId="204" formatCode="_(0_)%;\(0\)%"/>
    <numFmt numFmtId="205" formatCode="_._._(* 0_)%;_._.* \(0\)%"/>
    <numFmt numFmtId="206" formatCode="_(0.0_)%;\(0.0\)%"/>
    <numFmt numFmtId="207" formatCode="_._._(* 0.0_)%;_._.* \(0.0\)%"/>
    <numFmt numFmtId="208" formatCode="_(0.00_)%;\(0.00\)%"/>
    <numFmt numFmtId="209" formatCode="_._._(* 0.00_)%;_._.* \(0.00\)%"/>
    <numFmt numFmtId="210" formatCode="_(0.000_)%;\(0.000\)%"/>
    <numFmt numFmtId="211" formatCode="_._._(* 0.000_)%;_._.* \(0.000\)%"/>
    <numFmt numFmtId="212" formatCode="_._.* \(#,##0\)_%;_._.* #,##0_)_%;_._.* 0_)_%;_._.@_)_%"/>
    <numFmt numFmtId="213" formatCode="_._.&quot;$&quot;* \(#,##0\)_%;_._.&quot;$&quot;* #,##0_)_%;_._.&quot;$&quot;* 0_)_%;_._.@_)_%"/>
    <numFmt numFmtId="214" formatCode="0%_);\(0%\)"/>
    <numFmt numFmtId="215" formatCode="_(* #,##0_);_(* \(#,##0\);_(* &quot;-&quot;??_);_(@_)"/>
    <numFmt numFmtId="216" formatCode="_._.&quot;€&quot;* #,##0.0_)_%;_._.&quot;€&quot;* \(#,##0.0\)_%"/>
    <numFmt numFmtId="217" formatCode="_._.&quot;€&quot;* #,##0.00_)_%;_._.&quot;€&quot;* \(#,##0.00\)_%"/>
    <numFmt numFmtId="218" formatCode="_._.&quot;€&quot;* #,##0.000_)_%;_._.&quot;€&quot;* \(#,##0.000\)_%"/>
    <numFmt numFmtId="219" formatCode="_ * #,##0_)\ _$_ ;_ * \(#,##0\)\ _$_ ;_ * &quot;-&quot;_)\ _$_ ;_ @_ "/>
    <numFmt numFmtId="220" formatCode="###\ ###\ ###\ ###\ ##0"/>
    <numFmt numFmtId="221" formatCode="#,#00;[Red]\-#,#00;_@&quot;-&quot;"/>
    <numFmt numFmtId="222" formatCode="_(* 0.0%_);_(* 0.0%_);_(* &quot;-&quot;_);_(@_)"/>
    <numFmt numFmtId="223" formatCode="_(* #,##0_);_(* \(##,##0\);_(* &quot;-&quot;_);_(@_)"/>
    <numFmt numFmtId="224" formatCode="_(* \+#,##0.0%_);_(* \-#,##0.0%_);_(* &quot;-&quot;_);_(@_)"/>
    <numFmt numFmtId="225" formatCode="#,##0.0"/>
    <numFmt numFmtId="226" formatCode="[$-409]dddd\,\ mmmm\ dd\,\ yyyy"/>
  </numFmts>
  <fonts count="82">
    <font>
      <sz val="10"/>
      <name val="Arial"/>
      <family val="0"/>
    </font>
    <font>
      <b/>
      <sz val="16"/>
      <name val="Times New Roman"/>
      <family val="1"/>
    </font>
    <font>
      <sz val="10"/>
      <name val="Times New Roman"/>
      <family val="1"/>
    </font>
    <font>
      <b/>
      <sz val="11"/>
      <name val="Arial"/>
      <family val="2"/>
    </font>
    <font>
      <b/>
      <sz val="8"/>
      <name val="Arial"/>
      <family val="2"/>
    </font>
    <font>
      <sz val="11"/>
      <name val="Times New Roman"/>
      <family val="1"/>
    </font>
    <font>
      <sz val="9"/>
      <name val="Arial"/>
      <family val="2"/>
    </font>
    <font>
      <u val="singleAccounting"/>
      <sz val="11"/>
      <name val="Times New Roman"/>
      <family val="1"/>
    </font>
    <font>
      <sz val="11"/>
      <color indexed="12"/>
      <name val="Times New Roman"/>
      <family val="1"/>
    </font>
    <font>
      <b/>
      <sz val="10"/>
      <name val="Arial"/>
      <family val="2"/>
    </font>
    <font>
      <sz val="11"/>
      <name val="New Times Roman"/>
      <family val="0"/>
    </font>
    <font>
      <b/>
      <sz val="10"/>
      <color indexed="10"/>
      <name val="Arial"/>
      <family val="2"/>
    </font>
    <font>
      <sz val="10"/>
      <name val=".VnTime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.vntimes"/>
      <family val="0"/>
    </font>
    <font>
      <sz val="8"/>
      <name val="Arial"/>
      <family val="2"/>
    </font>
    <font>
      <b/>
      <sz val="12"/>
      <name val="Arial"/>
      <family val="2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11"/>
      <color indexed="10"/>
      <name val="Times New Roman"/>
      <family val="1"/>
    </font>
    <font>
      <b/>
      <sz val="11"/>
      <color indexed="12"/>
      <name val="Times New Roman"/>
      <family val="1"/>
    </font>
    <font>
      <sz val="12"/>
      <name val="VNI-Times"/>
      <family val="0"/>
    </font>
    <font>
      <sz val="10"/>
      <name val=".VnArial"/>
      <family val="2"/>
    </font>
    <font>
      <b/>
      <sz val="18"/>
      <name val="Arial"/>
      <family val="2"/>
    </font>
    <font>
      <sz val="10"/>
      <name val="VNI-Times"/>
      <family val="0"/>
    </font>
    <font>
      <sz val="10"/>
      <name val="VNbook-Antiqua"/>
      <family val="2"/>
    </font>
    <font>
      <sz val="11"/>
      <color indexed="10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MS Sans Serif"/>
      <family val="2"/>
    </font>
    <font>
      <u val="singleAccounting"/>
      <sz val="11"/>
      <color indexed="12"/>
      <name val="Times New Roman"/>
      <family val="1"/>
    </font>
    <font>
      <b/>
      <i/>
      <sz val="11"/>
      <name val="Times New Roman"/>
      <family val="1"/>
    </font>
    <font>
      <i/>
      <u val="singleAccounting"/>
      <sz val="11"/>
      <color indexed="12"/>
      <name val="Times New Roman"/>
      <family val="1"/>
    </font>
    <font>
      <b/>
      <u val="single"/>
      <sz val="11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i/>
      <sz val="9"/>
      <color indexed="8"/>
      <name val="Times New Roman"/>
      <family val="1"/>
    </font>
    <font>
      <b/>
      <sz val="9"/>
      <color indexed="12"/>
      <name val="Times New Roman"/>
      <family val="1"/>
    </font>
    <font>
      <sz val="9"/>
      <color indexed="12"/>
      <name val="Times New Roman"/>
      <family val="1"/>
    </font>
    <font>
      <i/>
      <sz val="9"/>
      <color indexed="12"/>
      <name val="Times New Roman"/>
      <family val="1"/>
    </font>
    <font>
      <sz val="9"/>
      <color indexed="10"/>
      <name val="Times New Roman"/>
      <family val="1"/>
    </font>
    <font>
      <b/>
      <sz val="9"/>
      <color indexed="9"/>
      <name val="Times New Roman"/>
      <family val="1"/>
    </font>
    <font>
      <b/>
      <i/>
      <sz val="9"/>
      <name val="Times New Roman"/>
      <family val="1"/>
    </font>
    <font>
      <i/>
      <sz val="11"/>
      <color indexed="8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0"/>
      <color indexed="10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sz val="11"/>
      <color indexed="10"/>
      <name val="Arial"/>
      <family val="2"/>
    </font>
    <font>
      <b/>
      <sz val="11"/>
      <color indexed="8"/>
      <name val=".VnTime"/>
      <family val="0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Times New Roman"/>
      <family val="2"/>
    </font>
    <font>
      <sz val="11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hair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/>
      <right>
        <color indexed="63"/>
      </right>
      <top style="thin"/>
      <bottom style="thin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thin"/>
    </border>
  </borders>
  <cellStyleXfs count="13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20" fontId="22" fillId="0" borderId="0" applyFont="0" applyFill="0" applyBorder="0" applyAlignment="0" applyProtection="0"/>
    <xf numFmtId="0" fontId="0" fillId="0" borderId="0">
      <alignment/>
      <protection/>
    </xf>
    <xf numFmtId="221" fontId="22" fillId="0" borderId="0" applyFont="0" applyFill="0" applyBorder="0" applyAlignment="0" applyProtection="0"/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0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69" fillId="20" borderId="0" applyNumberFormat="0" applyBorder="0" applyAlignment="0" applyProtection="0"/>
    <xf numFmtId="0" fontId="69" fillId="21" borderId="0" applyNumberFormat="0" applyBorder="0" applyAlignment="0" applyProtection="0"/>
    <xf numFmtId="0" fontId="69" fillId="22" borderId="0" applyNumberFormat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70" fillId="25" borderId="0" applyNumberFormat="0" applyBorder="0" applyAlignment="0" applyProtection="0"/>
    <xf numFmtId="0" fontId="71" fillId="26" borderId="1" applyNumberFormat="0" applyAlignment="0" applyProtection="0"/>
    <xf numFmtId="0" fontId="3" fillId="0" borderId="0" applyFill="0" applyBorder="0" applyProtection="0">
      <alignment horizontal="center"/>
    </xf>
    <xf numFmtId="0" fontId="72" fillId="27" borderId="2" applyNumberFormat="0" applyAlignment="0" applyProtection="0"/>
    <xf numFmtId="0" fontId="4" fillId="0" borderId="3">
      <alignment horizontal="center"/>
      <protection/>
    </xf>
    <xf numFmtId="18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8" fontId="6" fillId="0" borderId="0" applyFont="0" applyFill="0" applyBorder="0" applyAlignment="0" applyProtection="0"/>
    <xf numFmtId="188" fontId="6" fillId="0" borderId="0" applyFont="0" applyFill="0" applyBorder="0" applyAlignment="0" applyProtection="0"/>
    <xf numFmtId="197" fontId="5" fillId="0" borderId="0" applyFont="0" applyFill="0" applyBorder="0" applyAlignment="0" applyProtection="0"/>
    <xf numFmtId="189" fontId="6" fillId="0" borderId="0" applyFont="0" applyFill="0" applyBorder="0" applyAlignment="0" applyProtection="0"/>
    <xf numFmtId="198" fontId="7" fillId="0" borderId="0" applyFont="0" applyFill="0" applyBorder="0" applyAlignment="0" applyProtection="0"/>
    <xf numFmtId="190" fontId="6" fillId="0" borderId="0" applyFont="0" applyFill="0" applyBorder="0" applyAlignment="0" applyProtection="0"/>
    <xf numFmtId="199" fontId="7" fillId="0" borderId="0" applyFont="0" applyFill="0" applyBorder="0" applyAlignment="0" applyProtection="0"/>
    <xf numFmtId="191" fontId="6" fillId="0" borderId="0" applyFont="0" applyFill="0" applyBorder="0" applyAlignment="0" applyProtection="0"/>
    <xf numFmtId="180" fontId="0" fillId="0" borderId="0" applyFont="0" applyFill="0" applyBorder="0" applyAlignment="0" applyProtection="0"/>
    <xf numFmtId="171" fontId="12" fillId="0" borderId="0" applyFont="0" applyFill="0" applyBorder="0" applyAlignment="0" applyProtection="0"/>
    <xf numFmtId="180" fontId="0" fillId="0" borderId="0" applyFont="0" applyFill="0" applyBorder="0" applyAlignment="0" applyProtection="0"/>
    <xf numFmtId="171" fontId="35" fillId="0" borderId="0" applyFont="0" applyFill="0" applyBorder="0" applyAlignment="0" applyProtection="0"/>
    <xf numFmtId="180" fontId="0" fillId="0" borderId="0" applyFont="0" applyFill="0" applyBorder="0" applyAlignment="0" applyProtection="0"/>
    <xf numFmtId="171" fontId="15" fillId="0" borderId="0" applyFont="0" applyFill="0" applyBorder="0" applyAlignment="0" applyProtection="0"/>
    <xf numFmtId="196" fontId="5" fillId="0" borderId="0" applyFill="0" applyBorder="0" applyAlignment="0" applyProtection="0"/>
    <xf numFmtId="3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212" fontId="8" fillId="0" borderId="0" applyFill="0" applyBorder="0" applyProtection="0">
      <alignment/>
    </xf>
    <xf numFmtId="213" fontId="5" fillId="0" borderId="0" applyFont="0" applyFill="0" applyBorder="0" applyAlignment="0" applyProtection="0"/>
    <xf numFmtId="187" fontId="2" fillId="0" borderId="0" applyFill="0" applyBorder="0" applyProtection="0">
      <alignment/>
    </xf>
    <xf numFmtId="187" fontId="2" fillId="0" borderId="4" applyFill="0" applyProtection="0">
      <alignment/>
    </xf>
    <xf numFmtId="187" fontId="2" fillId="0" borderId="5" applyFill="0" applyProtection="0">
      <alignment/>
    </xf>
    <xf numFmtId="200" fontId="7" fillId="0" borderId="0" applyFont="0" applyFill="0" applyBorder="0" applyAlignment="0" applyProtection="0"/>
    <xf numFmtId="182" fontId="0" fillId="0" borderId="0" applyFont="0" applyFill="0" applyBorder="0" applyAlignment="0" applyProtection="0"/>
    <xf numFmtId="192" fontId="6" fillId="0" borderId="0" applyFont="0" applyFill="0" applyBorder="0" applyAlignment="0" applyProtection="0"/>
    <xf numFmtId="201" fontId="7" fillId="0" borderId="0" applyFont="0" applyFill="0" applyBorder="0" applyAlignment="0" applyProtection="0"/>
    <xf numFmtId="193" fontId="6" fillId="0" borderId="0" applyFont="0" applyFill="0" applyBorder="0" applyAlignment="0" applyProtection="0"/>
    <xf numFmtId="216" fontId="7" fillId="0" borderId="0" applyFont="0" applyFill="0" applyBorder="0" applyAlignment="0" applyProtection="0"/>
    <xf numFmtId="202" fontId="7" fillId="0" borderId="0" applyFont="0" applyFill="0" applyBorder="0" applyAlignment="0" applyProtection="0"/>
    <xf numFmtId="194" fontId="6" fillId="0" borderId="0" applyFont="0" applyFill="0" applyBorder="0" applyAlignment="0" applyProtection="0"/>
    <xf numFmtId="217" fontId="7" fillId="0" borderId="0" applyFont="0" applyFill="0" applyBorder="0" applyAlignment="0" applyProtection="0"/>
    <xf numFmtId="203" fontId="7" fillId="0" borderId="0" applyFont="0" applyFill="0" applyBorder="0" applyAlignment="0" applyProtection="0"/>
    <xf numFmtId="195" fontId="6" fillId="0" borderId="0" applyFont="0" applyFill="0" applyBorder="0" applyAlignment="0" applyProtection="0"/>
    <xf numFmtId="218" fontId="7" fillId="0" borderId="0" applyFont="0" applyFill="0" applyBorder="0" applyAlignment="0" applyProtection="0"/>
    <xf numFmtId="219" fontId="23" fillId="0" borderId="0" applyFont="0" applyFill="0" applyBorder="0" applyAlignment="0" applyProtection="0"/>
    <xf numFmtId="183" fontId="0" fillId="0" borderId="0" applyFont="0" applyFill="0" applyBorder="0" applyAlignment="0" applyProtection="0"/>
    <xf numFmtId="14" fontId="22" fillId="0" borderId="0" applyFont="0" applyFill="0" applyBorder="0" applyAlignment="0" applyProtection="0"/>
    <xf numFmtId="186" fontId="2" fillId="0" borderId="0" applyFill="0" applyBorder="0" applyProtection="0">
      <alignment/>
    </xf>
    <xf numFmtId="186" fontId="2" fillId="0" borderId="4" applyFill="0" applyProtection="0">
      <alignment/>
    </xf>
    <xf numFmtId="186" fontId="2" fillId="0" borderId="5" applyFill="0" applyProtection="0">
      <alignment/>
    </xf>
    <xf numFmtId="0" fontId="73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74" fillId="28" borderId="0" applyNumberFormat="0" applyBorder="0" applyAlignment="0" applyProtection="0"/>
    <xf numFmtId="0" fontId="17" fillId="0" borderId="6" applyNumberFormat="0" applyAlignment="0" applyProtection="0"/>
    <xf numFmtId="0" fontId="17" fillId="0" borderId="7">
      <alignment horizontal="left" vertical="center"/>
      <protection/>
    </xf>
    <xf numFmtId="14" fontId="9" fillId="29" borderId="8">
      <alignment horizontal="center" vertical="center" wrapText="1"/>
      <protection/>
    </xf>
    <xf numFmtId="0" fontId="2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75" fillId="0" borderId="9" applyNumberFormat="0" applyFill="0" applyAlignment="0" applyProtection="0"/>
    <xf numFmtId="0" fontId="75" fillId="0" borderId="0" applyNumberFormat="0" applyFill="0" applyBorder="0" applyAlignment="0" applyProtection="0"/>
    <xf numFmtId="0" fontId="3" fillId="0" borderId="0" applyFill="0" applyAlignment="0" applyProtection="0"/>
    <xf numFmtId="0" fontId="3" fillId="0" borderId="10" applyFill="0" applyAlignment="0" applyProtection="0"/>
    <xf numFmtId="0" fontId="13" fillId="0" borderId="0" applyNumberFormat="0" applyFill="0" applyBorder="0" applyAlignment="0" applyProtection="0"/>
    <xf numFmtId="0" fontId="76" fillId="30" borderId="1" applyNumberFormat="0" applyAlignment="0" applyProtection="0"/>
    <xf numFmtId="0" fontId="12" fillId="0" borderId="0" applyNumberFormat="0" applyFill="0" applyBorder="0" applyAlignment="0" applyProtection="0"/>
    <xf numFmtId="0" fontId="77" fillId="0" borderId="11" applyNumberFormat="0" applyFill="0" applyAlignment="0" applyProtection="0"/>
    <xf numFmtId="0" fontId="7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20" fontId="22" fillId="0" borderId="0">
      <alignment/>
      <protection locked="0"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5" fillId="0" borderId="0" applyFill="0" applyBorder="0" applyAlignment="0" applyProtection="0"/>
    <xf numFmtId="0" fontId="0" fillId="0" borderId="0">
      <alignment/>
      <protection/>
    </xf>
    <xf numFmtId="0" fontId="0" fillId="32" borderId="12" applyNumberFormat="0" applyFont="0" applyAlignment="0" applyProtection="0"/>
    <xf numFmtId="0" fontId="79" fillId="26" borderId="13" applyNumberFormat="0" applyAlignment="0" applyProtection="0"/>
    <xf numFmtId="9" fontId="10" fillId="0" borderId="0" applyFont="0" applyFill="0" applyBorder="0" applyAlignment="0" applyProtection="0"/>
    <xf numFmtId="184" fontId="3" fillId="0" borderId="0" applyFont="0" applyFill="0" applyBorder="0" applyAlignment="0" applyProtection="0"/>
    <xf numFmtId="205" fontId="5" fillId="0" borderId="0" applyFont="0" applyFill="0" applyBorder="0" applyAlignment="0" applyProtection="0"/>
    <xf numFmtId="204" fontId="7" fillId="0" borderId="0" applyFont="0" applyFill="0" applyBorder="0" applyAlignment="0" applyProtection="0"/>
    <xf numFmtId="214" fontId="0" fillId="0" borderId="0" applyFont="0" applyFill="0" applyBorder="0" applyAlignment="0" applyProtection="0"/>
    <xf numFmtId="206" fontId="7" fillId="0" borderId="0" applyFont="0" applyFill="0" applyBorder="0" applyAlignment="0" applyProtection="0"/>
    <xf numFmtId="207" fontId="5" fillId="0" borderId="0" applyFont="0" applyFill="0" applyBorder="0" applyAlignment="0" applyProtection="0"/>
    <xf numFmtId="208" fontId="7" fillId="0" borderId="0" applyFont="0" applyFill="0" applyBorder="0" applyAlignment="0" applyProtection="0"/>
    <xf numFmtId="209" fontId="5" fillId="0" borderId="0" applyFont="0" applyFill="0" applyBorder="0" applyAlignment="0" applyProtection="0"/>
    <xf numFmtId="210" fontId="7" fillId="0" borderId="0" applyFont="0" applyFill="0" applyBorder="0" applyAlignment="0" applyProtection="0"/>
    <xf numFmtId="211" fontId="5" fillId="0" borderId="0" applyFont="0" applyFill="0" applyBorder="0" applyAlignment="0" applyProtection="0"/>
    <xf numFmtId="14" fontId="26" fillId="0" borderId="0">
      <alignment/>
      <protection/>
    </xf>
    <xf numFmtId="0" fontId="11" fillId="0" borderId="0" applyFill="0" applyBorder="0" applyProtection="0">
      <alignment horizontal="left" vertical="top"/>
    </xf>
    <xf numFmtId="0" fontId="80" fillId="0" borderId="0" applyNumberFormat="0" applyFill="0" applyBorder="0" applyAlignment="0" applyProtection="0"/>
    <xf numFmtId="0" fontId="0" fillId="0" borderId="14" applyNumberFormat="0" applyFont="0" applyFill="0" applyAlignment="0" applyProtection="0"/>
    <xf numFmtId="0" fontId="81" fillId="0" borderId="0" applyNumberFormat="0" applyFill="0" applyBorder="0" applyAlignment="0" applyProtection="0"/>
  </cellStyleXfs>
  <cellXfs count="547">
    <xf numFmtId="0" fontId="0" fillId="0" borderId="0" xfId="0" applyAlignment="1">
      <alignment/>
    </xf>
    <xf numFmtId="0" fontId="18" fillId="0" borderId="0" xfId="113" applyFont="1" applyBorder="1" applyAlignment="1">
      <alignment horizontal="left" vertical="center"/>
      <protection/>
    </xf>
    <xf numFmtId="0" fontId="5" fillId="0" borderId="0" xfId="113" applyFont="1" applyBorder="1" applyAlignment="1">
      <alignment horizontal="centerContinuous" vertical="center"/>
      <protection/>
    </xf>
    <xf numFmtId="14" fontId="18" fillId="0" borderId="10" xfId="113" applyNumberFormat="1" applyFont="1" applyBorder="1" applyAlignment="1" quotePrefix="1">
      <alignment horizontal="right" vertical="center" wrapText="1"/>
      <protection/>
    </xf>
    <xf numFmtId="0" fontId="18" fillId="0" borderId="0" xfId="113" applyFont="1" applyBorder="1" applyAlignment="1">
      <alignment horizontal="center" vertical="center" wrapText="1"/>
      <protection/>
    </xf>
    <xf numFmtId="0" fontId="18" fillId="0" borderId="0" xfId="113" applyFont="1" applyBorder="1" applyAlignment="1">
      <alignment horizontal="left" vertical="center" wrapText="1"/>
      <protection/>
    </xf>
    <xf numFmtId="0" fontId="18" fillId="0" borderId="10" xfId="113" applyFont="1" applyBorder="1" applyAlignment="1">
      <alignment horizontal="right" vertical="center" wrapText="1"/>
      <protection/>
    </xf>
    <xf numFmtId="0" fontId="18" fillId="0" borderId="0" xfId="118" applyFont="1" applyBorder="1" applyAlignment="1" applyProtection="1">
      <alignment horizontal="left" vertical="center"/>
      <protection/>
    </xf>
    <xf numFmtId="0" fontId="18" fillId="33" borderId="0" xfId="0" applyFont="1" applyFill="1" applyAlignment="1">
      <alignment vertical="center" wrapText="1"/>
    </xf>
    <xf numFmtId="14" fontId="18" fillId="0" borderId="10" xfId="113" applyNumberFormat="1" applyFont="1" applyBorder="1" applyAlignment="1">
      <alignment horizontal="right" vertical="center" wrapText="1"/>
      <protection/>
    </xf>
    <xf numFmtId="180" fontId="18" fillId="33" borderId="10" xfId="47" applyFont="1" applyFill="1" applyBorder="1" applyAlignment="1">
      <alignment horizontal="right" vertical="center" wrapText="1"/>
    </xf>
    <xf numFmtId="180" fontId="18" fillId="33" borderId="0" xfId="47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5" fillId="33" borderId="0" xfId="0" applyFont="1" applyFill="1" applyAlignment="1">
      <alignment vertical="center" wrapText="1"/>
    </xf>
    <xf numFmtId="0" fontId="5" fillId="0" borderId="0" xfId="113" applyFont="1" applyAlignment="1">
      <alignment horizontal="right" vertical="center" wrapText="1"/>
      <protection/>
    </xf>
    <xf numFmtId="185" fontId="5" fillId="0" borderId="0" xfId="61" applyNumberFormat="1" applyFont="1" applyAlignment="1">
      <alignment horizontal="right" vertical="center" wrapText="1"/>
    </xf>
    <xf numFmtId="0" fontId="18" fillId="0" borderId="0" xfId="113" applyFont="1" applyAlignment="1">
      <alignment horizontal="right" vertical="center" wrapText="1"/>
      <protection/>
    </xf>
    <xf numFmtId="0" fontId="19" fillId="0" borderId="0" xfId="113" applyFont="1" applyAlignment="1">
      <alignment horizontal="right" vertical="center" wrapText="1"/>
      <protection/>
    </xf>
    <xf numFmtId="0" fontId="5" fillId="0" borderId="0" xfId="118" applyFont="1" applyAlignment="1" applyProtection="1">
      <alignment horizontal="right" vertical="center" wrapText="1"/>
      <protection/>
    </xf>
    <xf numFmtId="0" fontId="5" fillId="0" borderId="0" xfId="118" applyFont="1" applyBorder="1" applyAlignment="1" applyProtection="1">
      <alignment horizontal="right" vertical="center" wrapText="1"/>
      <protection/>
    </xf>
    <xf numFmtId="215" fontId="5" fillId="0" borderId="0" xfId="61" applyNumberFormat="1" applyFont="1" applyBorder="1" applyAlignment="1">
      <alignment horizontal="right" vertical="center" wrapText="1"/>
    </xf>
    <xf numFmtId="185" fontId="18" fillId="0" borderId="0" xfId="61" applyNumberFormat="1" applyFont="1" applyAlignment="1">
      <alignment horizontal="right" vertical="center" wrapText="1"/>
    </xf>
    <xf numFmtId="0" fontId="18" fillId="0" borderId="0" xfId="116" applyFont="1" applyAlignment="1">
      <alignment horizontal="right" vertical="center" wrapText="1"/>
      <protection/>
    </xf>
    <xf numFmtId="0" fontId="5" fillId="0" borderId="10" xfId="118" applyFont="1" applyBorder="1" applyAlignment="1" applyProtection="1">
      <alignment horizontal="right" vertical="center" wrapText="1"/>
      <protection/>
    </xf>
    <xf numFmtId="196" fontId="5" fillId="0" borderId="0" xfId="63" applyFont="1" applyAlignment="1">
      <alignment horizontal="right" vertical="center" wrapText="1"/>
    </xf>
    <xf numFmtId="196" fontId="5" fillId="0" borderId="0" xfId="63" applyFont="1" applyBorder="1" applyAlignment="1">
      <alignment horizontal="right" vertical="center" wrapText="1"/>
    </xf>
    <xf numFmtId="188" fontId="5" fillId="0" borderId="0" xfId="50" applyFont="1" applyBorder="1" applyAlignment="1">
      <alignment horizontal="right" vertical="center" wrapText="1"/>
    </xf>
    <xf numFmtId="196" fontId="5" fillId="0" borderId="10" xfId="63" applyFont="1" applyBorder="1" applyAlignment="1">
      <alignment horizontal="right" vertical="center" wrapText="1"/>
    </xf>
    <xf numFmtId="196" fontId="18" fillId="0" borderId="0" xfId="63" applyFont="1" applyAlignment="1">
      <alignment horizontal="right" vertical="center" wrapText="1"/>
    </xf>
    <xf numFmtId="215" fontId="8" fillId="0" borderId="0" xfId="61" applyNumberFormat="1" applyFont="1" applyBorder="1" applyAlignment="1">
      <alignment horizontal="right" vertical="center" wrapText="1"/>
    </xf>
    <xf numFmtId="0" fontId="8" fillId="0" borderId="0" xfId="113" applyFont="1" applyAlignment="1">
      <alignment horizontal="right" vertical="center" wrapText="1"/>
      <protection/>
    </xf>
    <xf numFmtId="3" fontId="5" fillId="0" borderId="0" xfId="118" applyNumberFormat="1" applyFont="1" applyBorder="1" applyAlignment="1" applyProtection="1">
      <alignment horizontal="right" vertical="center" wrapText="1"/>
      <protection/>
    </xf>
    <xf numFmtId="186" fontId="20" fillId="0" borderId="0" xfId="86" applyFont="1" applyAlignment="1">
      <alignment horizontal="right" vertical="center" wrapText="1"/>
    </xf>
    <xf numFmtId="212" fontId="8" fillId="0" borderId="10" xfId="66" applyFont="1" applyBorder="1" applyAlignment="1">
      <alignment horizontal="right" vertical="center" wrapText="1"/>
    </xf>
    <xf numFmtId="212" fontId="8" fillId="0" borderId="0" xfId="66" applyFont="1" applyAlignment="1">
      <alignment horizontal="right" vertical="center" wrapText="1"/>
    </xf>
    <xf numFmtId="0" fontId="18" fillId="33" borderId="0" xfId="0" applyFont="1" applyFill="1" applyAlignment="1">
      <alignment horizontal="right" vertical="center" wrapText="1"/>
    </xf>
    <xf numFmtId="0" fontId="5" fillId="33" borderId="0" xfId="0" applyFont="1" applyFill="1" applyAlignment="1">
      <alignment horizontal="right" vertical="center" wrapText="1"/>
    </xf>
    <xf numFmtId="0" fontId="19" fillId="33" borderId="0" xfId="0" applyFont="1" applyFill="1" applyBorder="1" applyAlignment="1">
      <alignment horizontal="right" vertical="center" wrapText="1"/>
    </xf>
    <xf numFmtId="180" fontId="18" fillId="33" borderId="0" xfId="47" applyFont="1" applyFill="1" applyBorder="1" applyAlignment="1">
      <alignment horizontal="right" vertical="center" wrapText="1"/>
    </xf>
    <xf numFmtId="180" fontId="18" fillId="33" borderId="0" xfId="47" applyFont="1" applyFill="1" applyAlignment="1">
      <alignment horizontal="right" vertical="center" wrapText="1"/>
    </xf>
    <xf numFmtId="180" fontId="5" fillId="33" borderId="0" xfId="47" applyFont="1" applyFill="1" applyAlignment="1">
      <alignment horizontal="right" vertical="center" wrapText="1"/>
    </xf>
    <xf numFmtId="180" fontId="5" fillId="33" borderId="0" xfId="47" applyFont="1" applyFill="1" applyBorder="1" applyAlignment="1">
      <alignment horizontal="right" vertical="center" wrapText="1"/>
    </xf>
    <xf numFmtId="180" fontId="19" fillId="33" borderId="0" xfId="47" applyFont="1" applyFill="1" applyAlignment="1">
      <alignment horizontal="right" vertical="center" wrapText="1"/>
    </xf>
    <xf numFmtId="180" fontId="18" fillId="33" borderId="5" xfId="47" applyFont="1" applyFill="1" applyBorder="1" applyAlignment="1">
      <alignment horizontal="right" vertical="center" wrapText="1"/>
    </xf>
    <xf numFmtId="180" fontId="18" fillId="33" borderId="10" xfId="47" applyFont="1" applyFill="1" applyBorder="1" applyAlignment="1" quotePrefix="1">
      <alignment horizontal="right" vertical="center" wrapText="1"/>
    </xf>
    <xf numFmtId="186" fontId="18" fillId="33" borderId="0" xfId="86" applyFont="1" applyFill="1" applyAlignment="1">
      <alignment horizontal="right" vertical="center" wrapText="1"/>
    </xf>
    <xf numFmtId="0" fontId="19" fillId="33" borderId="0" xfId="0" applyFont="1" applyFill="1" applyAlignment="1">
      <alignment horizontal="right" vertical="center" wrapText="1"/>
    </xf>
    <xf numFmtId="0" fontId="5" fillId="0" borderId="0" xfId="118" applyFont="1" applyBorder="1" applyAlignment="1" applyProtection="1">
      <alignment vertical="center"/>
      <protection/>
    </xf>
    <xf numFmtId="0" fontId="5" fillId="0" borderId="0" xfId="116" applyFont="1">
      <alignment/>
      <protection/>
    </xf>
    <xf numFmtId="0" fontId="8" fillId="0" borderId="0" xfId="116" applyFont="1">
      <alignment/>
      <protection/>
    </xf>
    <xf numFmtId="180" fontId="8" fillId="0" borderId="0" xfId="47" applyFont="1" applyAlignment="1">
      <alignment/>
    </xf>
    <xf numFmtId="0" fontId="8" fillId="34" borderId="0" xfId="116" applyFont="1" applyFill="1">
      <alignment/>
      <protection/>
    </xf>
    <xf numFmtId="180" fontId="5" fillId="0" borderId="0" xfId="47" applyFont="1" applyAlignment="1">
      <alignment horizontal="right"/>
    </xf>
    <xf numFmtId="180" fontId="5" fillId="0" borderId="0" xfId="47" applyFont="1" applyAlignment="1">
      <alignment/>
    </xf>
    <xf numFmtId="0" fontId="8" fillId="0" borderId="0" xfId="0" applyFont="1" applyAlignment="1">
      <alignment/>
    </xf>
    <xf numFmtId="169" fontId="18" fillId="34" borderId="15" xfId="116" applyNumberFormat="1" applyFont="1" applyFill="1" applyBorder="1" applyAlignment="1">
      <alignment horizontal="centerContinuous" vertical="center"/>
      <protection/>
    </xf>
    <xf numFmtId="0" fontId="18" fillId="0" borderId="0" xfId="116" applyFont="1" applyFill="1" applyAlignment="1">
      <alignment horizontal="center" vertical="center"/>
      <protection/>
    </xf>
    <xf numFmtId="169" fontId="18" fillId="34" borderId="16" xfId="116" applyNumberFormat="1" applyFont="1" applyFill="1" applyBorder="1" applyAlignment="1">
      <alignment horizontal="center" vertical="center"/>
      <protection/>
    </xf>
    <xf numFmtId="0" fontId="18" fillId="33" borderId="0" xfId="0" applyFont="1" applyFill="1" applyBorder="1" applyAlignment="1">
      <alignment vertical="center"/>
    </xf>
    <xf numFmtId="0" fontId="5" fillId="33" borderId="0" xfId="0" applyFont="1" applyFill="1" applyBorder="1" applyAlignment="1">
      <alignment vertical="center"/>
    </xf>
    <xf numFmtId="0" fontId="5" fillId="33" borderId="0" xfId="0" applyFont="1" applyFill="1" applyAlignment="1">
      <alignment vertical="center"/>
    </xf>
    <xf numFmtId="0" fontId="18" fillId="0" borderId="0" xfId="113" applyFont="1" applyAlignment="1">
      <alignment horizontal="centerContinuous" vertical="center"/>
      <protection/>
    </xf>
    <xf numFmtId="0" fontId="5" fillId="0" borderId="0" xfId="116" applyFont="1" applyAlignment="1">
      <alignment vertical="center"/>
      <protection/>
    </xf>
    <xf numFmtId="0" fontId="19" fillId="0" borderId="0" xfId="113" applyFont="1" applyAlignment="1">
      <alignment horizontal="centerContinuous" vertical="center"/>
      <protection/>
    </xf>
    <xf numFmtId="0" fontId="18" fillId="0" borderId="0" xfId="113" applyFont="1" applyAlignment="1">
      <alignment horizontal="center" vertical="center"/>
      <protection/>
    </xf>
    <xf numFmtId="0" fontId="18" fillId="0" borderId="0" xfId="116" applyFont="1" applyAlignment="1">
      <alignment vertical="center"/>
      <protection/>
    </xf>
    <xf numFmtId="185" fontId="5" fillId="0" borderId="0" xfId="61" applyNumberFormat="1" applyFont="1" applyAlignment="1">
      <alignment vertical="center"/>
    </xf>
    <xf numFmtId="0" fontId="5" fillId="0" borderId="0" xfId="118" applyFont="1" applyAlignment="1" applyProtection="1">
      <alignment vertical="center"/>
      <protection/>
    </xf>
    <xf numFmtId="0" fontId="18" fillId="0" borderId="0" xfId="118" applyFont="1" applyBorder="1" applyAlignment="1" applyProtection="1">
      <alignment vertical="center"/>
      <protection/>
    </xf>
    <xf numFmtId="0" fontId="18" fillId="33" borderId="0" xfId="113" applyFont="1" applyFill="1" applyBorder="1" applyAlignment="1">
      <alignment vertical="center"/>
      <protection/>
    </xf>
    <xf numFmtId="0" fontId="18" fillId="0" borderId="0" xfId="100" applyFont="1" applyBorder="1" applyAlignment="1" applyProtection="1">
      <alignment vertical="center"/>
      <protection/>
    </xf>
    <xf numFmtId="0" fontId="18" fillId="0" borderId="0" xfId="113" applyFont="1" applyBorder="1" applyAlignment="1">
      <alignment vertical="center"/>
      <protection/>
    </xf>
    <xf numFmtId="0" fontId="18" fillId="0" borderId="0" xfId="118" applyFont="1" applyBorder="1" applyAlignment="1" applyProtection="1">
      <alignment horizontal="center" vertical="center"/>
      <protection/>
    </xf>
    <xf numFmtId="0" fontId="5" fillId="0" borderId="0" xfId="118" applyFont="1" applyBorder="1" applyAlignment="1" applyProtection="1" quotePrefix="1">
      <alignment horizontal="left" vertical="center"/>
      <protection/>
    </xf>
    <xf numFmtId="0" fontId="5" fillId="0" borderId="0" xfId="113" applyFont="1" applyBorder="1" applyAlignment="1">
      <alignment vertical="center"/>
      <protection/>
    </xf>
    <xf numFmtId="0" fontId="5" fillId="0" borderId="0" xfId="118" applyFont="1" applyBorder="1" applyAlignment="1" applyProtection="1">
      <alignment horizontal="center" vertical="center"/>
      <protection/>
    </xf>
    <xf numFmtId="0" fontId="5" fillId="0" borderId="0" xfId="118" applyFont="1" applyBorder="1" applyAlignment="1" applyProtection="1" quotePrefix="1">
      <alignment vertical="center"/>
      <protection/>
    </xf>
    <xf numFmtId="0" fontId="5" fillId="0" borderId="0" xfId="118" applyFont="1" applyBorder="1" applyAlignment="1" applyProtection="1">
      <alignment horizontal="left" vertical="center"/>
      <protection/>
    </xf>
    <xf numFmtId="0" fontId="19" fillId="0" borderId="0" xfId="118" applyFont="1" applyBorder="1" applyAlignment="1" applyProtection="1" quotePrefix="1">
      <alignment horizontal="right" vertical="center"/>
      <protection/>
    </xf>
    <xf numFmtId="0" fontId="19" fillId="0" borderId="0" xfId="113" applyFont="1" applyBorder="1" applyAlignment="1">
      <alignment vertical="center"/>
      <protection/>
    </xf>
    <xf numFmtId="0" fontId="19" fillId="0" borderId="0" xfId="118" applyFont="1" applyBorder="1" applyAlignment="1" applyProtection="1">
      <alignment horizontal="center" vertical="center"/>
      <protection/>
    </xf>
    <xf numFmtId="0" fontId="19" fillId="0" borderId="0" xfId="118" applyFont="1" applyBorder="1" applyAlignment="1" applyProtection="1">
      <alignment vertical="center"/>
      <protection/>
    </xf>
    <xf numFmtId="0" fontId="5" fillId="0" borderId="0" xfId="118" applyFont="1" applyBorder="1" applyAlignment="1" applyProtection="1" quotePrefix="1">
      <alignment horizontal="right" vertical="center"/>
      <protection/>
    </xf>
    <xf numFmtId="0" fontId="19" fillId="0" borderId="0" xfId="118" applyFont="1" applyBorder="1" applyAlignment="1" applyProtection="1">
      <alignment horizontal="left" vertical="center"/>
      <protection/>
    </xf>
    <xf numFmtId="0" fontId="5" fillId="0" borderId="0" xfId="113" applyFont="1" applyBorder="1" applyAlignment="1">
      <alignment vertical="center" wrapText="1"/>
      <protection/>
    </xf>
    <xf numFmtId="185" fontId="18" fillId="0" borderId="0" xfId="61" applyNumberFormat="1" applyFont="1" applyBorder="1" applyAlignment="1">
      <alignment vertical="center"/>
    </xf>
    <xf numFmtId="185" fontId="18" fillId="0" borderId="0" xfId="61" applyNumberFormat="1" applyFont="1" applyAlignment="1">
      <alignment vertical="center"/>
    </xf>
    <xf numFmtId="185" fontId="5" fillId="0" borderId="0" xfId="61" applyNumberFormat="1" applyFont="1" applyBorder="1" applyAlignment="1">
      <alignment vertical="center"/>
    </xf>
    <xf numFmtId="0" fontId="5" fillId="0" borderId="0" xfId="116" applyFont="1" applyBorder="1" applyAlignment="1">
      <alignment vertical="center"/>
      <protection/>
    </xf>
    <xf numFmtId="185" fontId="18" fillId="0" borderId="0" xfId="61" applyNumberFormat="1" applyFont="1" applyAlignment="1">
      <alignment horizontal="center" vertical="center"/>
    </xf>
    <xf numFmtId="185" fontId="19" fillId="0" borderId="0" xfId="61" applyNumberFormat="1" applyFont="1" applyAlignment="1">
      <alignment horizontal="center" vertical="center"/>
    </xf>
    <xf numFmtId="0" fontId="18" fillId="0" borderId="0" xfId="116" applyFont="1" applyAlignment="1">
      <alignment horizontal="center" vertical="center"/>
      <protection/>
    </xf>
    <xf numFmtId="0" fontId="5" fillId="0" borderId="0" xfId="118" applyFont="1" applyFill="1" applyBorder="1" applyAlignment="1" applyProtection="1">
      <alignment horizontal="left" vertical="center"/>
      <protection/>
    </xf>
    <xf numFmtId="0" fontId="5" fillId="0" borderId="0" xfId="113" applyFont="1" applyFill="1" applyBorder="1" applyAlignment="1">
      <alignment vertical="center"/>
      <protection/>
    </xf>
    <xf numFmtId="0" fontId="5" fillId="0" borderId="0" xfId="118" applyFont="1" applyFill="1" applyBorder="1" applyAlignment="1" applyProtection="1">
      <alignment horizontal="center" vertical="center"/>
      <protection/>
    </xf>
    <xf numFmtId="0" fontId="5" fillId="0" borderId="0" xfId="118" applyFont="1" applyFill="1" applyBorder="1" applyAlignment="1" applyProtection="1">
      <alignment vertical="center"/>
      <protection/>
    </xf>
    <xf numFmtId="0" fontId="5" fillId="0" borderId="0" xfId="118" applyFont="1" applyFill="1" applyBorder="1" applyAlignment="1" applyProtection="1" quotePrefix="1">
      <alignment horizontal="left" vertical="center"/>
      <protection/>
    </xf>
    <xf numFmtId="3" fontId="5" fillId="0" borderId="0" xfId="118" applyNumberFormat="1" applyFont="1" applyBorder="1" applyAlignment="1" applyProtection="1">
      <alignment vertical="center"/>
      <protection/>
    </xf>
    <xf numFmtId="180" fontId="18" fillId="0" borderId="0" xfId="61" applyFont="1" applyBorder="1" applyAlignment="1">
      <alignment vertical="center"/>
    </xf>
    <xf numFmtId="0" fontId="5" fillId="0" borderId="0" xfId="113" applyFont="1" applyAlignment="1">
      <alignment vertical="center"/>
      <protection/>
    </xf>
    <xf numFmtId="0" fontId="18" fillId="0" borderId="0" xfId="118" applyFont="1" applyAlignment="1" applyProtection="1">
      <alignment vertical="center"/>
      <protection/>
    </xf>
    <xf numFmtId="0" fontId="5" fillId="0" borderId="10" xfId="118" applyFont="1" applyBorder="1" applyAlignment="1" applyProtection="1">
      <alignment vertical="center"/>
      <protection/>
    </xf>
    <xf numFmtId="0" fontId="5" fillId="0" borderId="0" xfId="113" applyFont="1" applyAlignment="1">
      <alignment horizontal="left" vertical="center"/>
      <protection/>
    </xf>
    <xf numFmtId="0" fontId="18" fillId="0" borderId="0" xfId="113" applyFont="1" applyAlignment="1">
      <alignment vertical="center"/>
      <protection/>
    </xf>
    <xf numFmtId="212" fontId="8" fillId="0" borderId="0" xfId="66" applyFont="1" applyAlignment="1">
      <alignment vertical="center"/>
    </xf>
    <xf numFmtId="0" fontId="5" fillId="0" borderId="0" xfId="113" applyFont="1" applyBorder="1" applyAlignment="1">
      <alignment horizontal="left" vertical="center"/>
      <protection/>
    </xf>
    <xf numFmtId="0" fontId="5" fillId="0" borderId="0" xfId="118" applyFont="1" applyBorder="1" applyAlignment="1" applyProtection="1" quotePrefix="1">
      <alignment horizontal="center" vertical="center"/>
      <protection/>
    </xf>
    <xf numFmtId="0" fontId="5" fillId="0" borderId="0" xfId="118" applyFont="1" applyBorder="1" applyAlignment="1" applyProtection="1">
      <alignment horizontal="left" vertical="center" wrapText="1"/>
      <protection/>
    </xf>
    <xf numFmtId="0" fontId="18" fillId="0" borderId="0" xfId="113" applyFont="1" applyBorder="1" applyAlignment="1">
      <alignment vertical="center" wrapText="1"/>
      <protection/>
    </xf>
    <xf numFmtId="0" fontId="18" fillId="0" borderId="0" xfId="118" applyFont="1" applyBorder="1" applyAlignment="1" applyProtection="1" quotePrefix="1">
      <alignment horizontal="left" vertical="center"/>
      <protection/>
    </xf>
    <xf numFmtId="0" fontId="32" fillId="0" borderId="0" xfId="118" applyFont="1" applyBorder="1" applyAlignment="1" applyProtection="1">
      <alignment horizontal="center" vertical="center"/>
      <protection/>
    </xf>
    <xf numFmtId="0" fontId="19" fillId="0" borderId="0" xfId="118" applyFont="1" applyAlignment="1" applyProtection="1">
      <alignment vertical="center"/>
      <protection/>
    </xf>
    <xf numFmtId="0" fontId="18" fillId="0" borderId="0" xfId="118" applyFont="1" applyBorder="1" applyAlignment="1" applyProtection="1">
      <alignment horizontal="left" vertical="center" wrapText="1"/>
      <protection/>
    </xf>
    <xf numFmtId="0" fontId="18" fillId="0" borderId="0" xfId="118" applyFont="1" applyBorder="1" applyAlignment="1" applyProtection="1">
      <alignment horizontal="center" vertical="center" wrapText="1"/>
      <protection/>
    </xf>
    <xf numFmtId="0" fontId="5" fillId="0" borderId="0" xfId="118" applyFont="1" applyBorder="1" applyAlignment="1" applyProtection="1">
      <alignment horizontal="center" vertical="center" wrapText="1"/>
      <protection/>
    </xf>
    <xf numFmtId="0" fontId="18" fillId="0" borderId="0" xfId="118" applyFont="1" applyAlignment="1" applyProtection="1" quotePrefix="1">
      <alignment horizontal="left" vertical="center"/>
      <protection/>
    </xf>
    <xf numFmtId="0" fontId="18" fillId="0" borderId="0" xfId="118" applyFont="1" applyAlignment="1" applyProtection="1">
      <alignment horizontal="center" vertical="center"/>
      <protection/>
    </xf>
    <xf numFmtId="0" fontId="5" fillId="0" borderId="10" xfId="118" applyFont="1" applyBorder="1" applyAlignment="1" applyProtection="1">
      <alignment horizontal="left" vertical="center"/>
      <protection/>
    </xf>
    <xf numFmtId="0" fontId="5" fillId="0" borderId="0" xfId="118" applyFont="1" applyAlignment="1" applyProtection="1">
      <alignment horizontal="center" vertical="center"/>
      <protection/>
    </xf>
    <xf numFmtId="0" fontId="5" fillId="0" borderId="0" xfId="118" applyFont="1" applyAlignment="1" applyProtection="1">
      <alignment horizontal="left" vertical="center"/>
      <protection/>
    </xf>
    <xf numFmtId="185" fontId="18" fillId="0" borderId="0" xfId="61" applyNumberFormat="1" applyFont="1" applyAlignment="1">
      <alignment horizontal="left" vertical="center"/>
    </xf>
    <xf numFmtId="185" fontId="19" fillId="0" borderId="0" xfId="61" applyNumberFormat="1" applyFont="1" applyAlignment="1">
      <alignment horizontal="left" vertical="center"/>
    </xf>
    <xf numFmtId="180" fontId="5" fillId="33" borderId="0" xfId="47" applyFont="1" applyFill="1" applyBorder="1" applyAlignment="1">
      <alignment/>
    </xf>
    <xf numFmtId="0" fontId="18" fillId="33" borderId="0" xfId="0" applyFont="1" applyFill="1" applyAlignment="1">
      <alignment vertical="center" wrapText="1"/>
    </xf>
    <xf numFmtId="0" fontId="18" fillId="33" borderId="0" xfId="116" applyFont="1" applyFill="1" applyAlignment="1">
      <alignment vertical="center"/>
      <protection/>
    </xf>
    <xf numFmtId="0" fontId="5" fillId="33" borderId="0" xfId="116" applyFont="1" applyFill="1" applyAlignment="1">
      <alignment vertical="center"/>
      <protection/>
    </xf>
    <xf numFmtId="0" fontId="18" fillId="33" borderId="0" xfId="116" applyFont="1" applyFill="1" applyBorder="1" applyAlignment="1">
      <alignment horizontal="right" vertical="center" wrapText="1"/>
      <protection/>
    </xf>
    <xf numFmtId="169" fontId="5" fillId="33" borderId="0" xfId="116" applyNumberFormat="1" applyFont="1" applyFill="1" applyAlignment="1">
      <alignment vertical="center"/>
      <protection/>
    </xf>
    <xf numFmtId="0" fontId="5" fillId="33" borderId="0" xfId="116" applyFont="1" applyFill="1" applyAlignment="1">
      <alignment horizontal="left" vertical="center" wrapText="1"/>
      <protection/>
    </xf>
    <xf numFmtId="3" fontId="5" fillId="33" borderId="0" xfId="116" applyNumberFormat="1" applyFont="1" applyFill="1" applyAlignment="1">
      <alignment horizontal="right" vertical="center" wrapText="1"/>
      <protection/>
    </xf>
    <xf numFmtId="169" fontId="5" fillId="33" borderId="0" xfId="116" applyNumberFormat="1" applyFont="1" applyFill="1" applyAlignment="1">
      <alignment horizontal="left" vertical="center"/>
      <protection/>
    </xf>
    <xf numFmtId="0" fontId="5" fillId="33" borderId="0" xfId="116" applyFont="1" applyFill="1" applyAlignment="1">
      <alignment horizontal="left" vertical="center"/>
      <protection/>
    </xf>
    <xf numFmtId="0" fontId="18" fillId="33" borderId="0" xfId="116" applyFont="1" applyFill="1" applyAlignment="1">
      <alignment vertical="center"/>
      <protection/>
    </xf>
    <xf numFmtId="169" fontId="18" fillId="33" borderId="5" xfId="116" applyNumberFormat="1" applyFont="1" applyFill="1" applyBorder="1" applyAlignment="1">
      <alignment vertical="center"/>
      <protection/>
    </xf>
    <xf numFmtId="169" fontId="18" fillId="33" borderId="0" xfId="116" applyNumberFormat="1" applyFont="1" applyFill="1" applyBorder="1" applyAlignment="1">
      <alignment vertical="center"/>
      <protection/>
    </xf>
    <xf numFmtId="0" fontId="28" fillId="33" borderId="0" xfId="0" applyFont="1" applyFill="1" applyBorder="1" applyAlignment="1">
      <alignment vertical="center" wrapText="1"/>
    </xf>
    <xf numFmtId="0" fontId="34" fillId="33" borderId="0" xfId="116" applyFont="1" applyFill="1" applyAlignment="1">
      <alignment vertical="center" wrapText="1"/>
      <protection/>
    </xf>
    <xf numFmtId="0" fontId="5" fillId="33" borderId="0" xfId="116" applyFont="1" applyFill="1" applyAlignment="1">
      <alignment vertical="center" wrapText="1"/>
      <protection/>
    </xf>
    <xf numFmtId="0" fontId="5" fillId="33" borderId="0" xfId="116" applyFont="1" applyFill="1" applyAlignment="1">
      <alignment vertical="center" wrapText="1"/>
      <protection/>
    </xf>
    <xf numFmtId="3" fontId="5" fillId="33" borderId="0" xfId="0" applyNumberFormat="1" applyFont="1" applyFill="1" applyAlignment="1">
      <alignment vertical="center" wrapText="1"/>
    </xf>
    <xf numFmtId="0" fontId="18" fillId="33" borderId="0" xfId="116" applyFont="1" applyFill="1" applyAlignment="1">
      <alignment vertical="center" wrapText="1"/>
      <protection/>
    </xf>
    <xf numFmtId="3" fontId="5" fillId="33" borderId="0" xfId="116" applyNumberFormat="1" applyFont="1" applyFill="1" applyAlignment="1">
      <alignment vertical="center" wrapText="1"/>
      <protection/>
    </xf>
    <xf numFmtId="0" fontId="18" fillId="33" borderId="0" xfId="112" applyFont="1" applyFill="1" applyBorder="1" applyAlignment="1">
      <alignment horizontal="left" vertical="center" wrapText="1"/>
      <protection/>
    </xf>
    <xf numFmtId="0" fontId="5" fillId="33" borderId="0" xfId="112" applyNumberFormat="1" applyFont="1" applyFill="1" applyBorder="1" applyAlignment="1">
      <alignment horizontal="left" vertical="center" wrapText="1"/>
      <protection/>
    </xf>
    <xf numFmtId="169" fontId="5" fillId="33" borderId="0" xfId="112" applyNumberFormat="1" applyFont="1" applyFill="1" applyAlignment="1">
      <alignment horizontal="justify" vertical="center" wrapText="1"/>
      <protection/>
    </xf>
    <xf numFmtId="180" fontId="18" fillId="33" borderId="0" xfId="47" applyFont="1" applyFill="1" applyAlignment="1">
      <alignment vertical="center"/>
    </xf>
    <xf numFmtId="180" fontId="5" fillId="33" borderId="0" xfId="47" applyFont="1" applyFill="1" applyAlignment="1">
      <alignment vertical="center"/>
    </xf>
    <xf numFmtId="3" fontId="19" fillId="33" borderId="0" xfId="0" applyNumberFormat="1" applyFont="1" applyFill="1" applyAlignment="1">
      <alignment horizontal="right" vertical="center" wrapText="1"/>
    </xf>
    <xf numFmtId="3" fontId="19" fillId="33" borderId="0" xfId="0" applyNumberFormat="1" applyFont="1" applyFill="1" applyBorder="1" applyAlignment="1">
      <alignment horizontal="right" vertical="center" wrapText="1"/>
    </xf>
    <xf numFmtId="3" fontId="18" fillId="33" borderId="5" xfId="47" applyNumberFormat="1" applyFont="1" applyFill="1" applyBorder="1" applyAlignment="1">
      <alignment horizontal="right" vertical="center" wrapText="1"/>
    </xf>
    <xf numFmtId="3" fontId="5" fillId="33" borderId="0" xfId="0" applyNumberFormat="1" applyFont="1" applyFill="1" applyAlignment="1">
      <alignment horizontal="right" vertical="center" wrapText="1"/>
    </xf>
    <xf numFmtId="180" fontId="18" fillId="33" borderId="0" xfId="47" applyFont="1" applyFill="1" applyBorder="1" applyAlignment="1">
      <alignment horizontal="right" vertical="center" wrapText="1"/>
    </xf>
    <xf numFmtId="3" fontId="18" fillId="33" borderId="5" xfId="47" applyNumberFormat="1" applyFont="1" applyFill="1" applyBorder="1" applyAlignment="1">
      <alignment horizontal="right" vertical="center" wrapText="1"/>
    </xf>
    <xf numFmtId="180" fontId="18" fillId="33" borderId="0" xfId="47" applyFont="1" applyFill="1" applyBorder="1" applyAlignment="1">
      <alignment horizontal="right"/>
    </xf>
    <xf numFmtId="180" fontId="19" fillId="33" borderId="0" xfId="47" applyFont="1" applyFill="1" applyBorder="1" applyAlignment="1">
      <alignment/>
    </xf>
    <xf numFmtId="180" fontId="19" fillId="33" borderId="0" xfId="47" applyFont="1" applyFill="1" applyBorder="1" applyAlignment="1">
      <alignment horizontal="right" vertical="center" wrapText="1"/>
    </xf>
    <xf numFmtId="14" fontId="5" fillId="33" borderId="0" xfId="0" applyNumberFormat="1" applyFont="1" applyFill="1" applyBorder="1" applyAlignment="1">
      <alignment/>
    </xf>
    <xf numFmtId="180" fontId="5" fillId="33" borderId="0" xfId="0" applyNumberFormat="1" applyFont="1" applyFill="1" applyBorder="1" applyAlignment="1">
      <alignment/>
    </xf>
    <xf numFmtId="180" fontId="18" fillId="33" borderId="0" xfId="47" applyFont="1" applyFill="1" applyBorder="1" applyAlignment="1">
      <alignment/>
    </xf>
    <xf numFmtId="180" fontId="18" fillId="34" borderId="0" xfId="47" applyFont="1" applyFill="1" applyBorder="1" applyAlignment="1">
      <alignment horizontal="right" vertical="center" wrapText="1"/>
    </xf>
    <xf numFmtId="0" fontId="5" fillId="0" borderId="17" xfId="116" applyFont="1" applyFill="1" applyBorder="1" applyAlignment="1">
      <alignment horizontal="left" vertical="center" wrapText="1"/>
      <protection/>
    </xf>
    <xf numFmtId="0" fontId="5" fillId="0" borderId="17" xfId="116" applyFont="1" applyFill="1" applyBorder="1" applyAlignment="1">
      <alignment horizontal="justify" vertical="center" wrapText="1"/>
      <protection/>
    </xf>
    <xf numFmtId="180" fontId="19" fillId="33" borderId="0" xfId="47" applyFont="1" applyFill="1" applyAlignment="1">
      <alignment horizontal="right" vertical="center" wrapText="1"/>
    </xf>
    <xf numFmtId="169" fontId="28" fillId="33" borderId="5" xfId="0" applyNumberFormat="1" applyFont="1" applyFill="1" applyBorder="1" applyAlignment="1">
      <alignment horizontal="right" vertical="center" wrapText="1"/>
    </xf>
    <xf numFmtId="0" fontId="29" fillId="33" borderId="0" xfId="0" applyFont="1" applyFill="1" applyBorder="1" applyAlignment="1">
      <alignment horizontal="right" vertical="center" wrapText="1"/>
    </xf>
    <xf numFmtId="3" fontId="5" fillId="0" borderId="0" xfId="116" applyNumberFormat="1" applyFont="1" applyAlignment="1">
      <alignment vertical="center"/>
      <protection/>
    </xf>
    <xf numFmtId="3" fontId="18" fillId="0" borderId="0" xfId="118" applyNumberFormat="1" applyFont="1" applyBorder="1" applyAlignment="1" applyProtection="1">
      <alignment vertical="center"/>
      <protection/>
    </xf>
    <xf numFmtId="3" fontId="19" fillId="0" borderId="0" xfId="118" applyNumberFormat="1" applyFont="1" applyBorder="1" applyAlignment="1" applyProtection="1">
      <alignment vertical="center"/>
      <protection/>
    </xf>
    <xf numFmtId="3" fontId="18" fillId="0" borderId="0" xfId="61" applyNumberFormat="1" applyFont="1" applyAlignment="1">
      <alignment vertical="center"/>
    </xf>
    <xf numFmtId="3" fontId="5" fillId="0" borderId="0" xfId="118" applyNumberFormat="1" applyFont="1" applyFill="1" applyBorder="1" applyAlignment="1" applyProtection="1">
      <alignment vertical="center"/>
      <protection/>
    </xf>
    <xf numFmtId="3" fontId="5" fillId="0" borderId="0" xfId="113" applyNumberFormat="1" applyFont="1" applyAlignment="1">
      <alignment vertical="center"/>
      <protection/>
    </xf>
    <xf numFmtId="3" fontId="18" fillId="0" borderId="0" xfId="61" applyNumberFormat="1" applyFont="1" applyBorder="1" applyAlignment="1">
      <alignment horizontal="right" vertical="center" wrapText="1"/>
    </xf>
    <xf numFmtId="3" fontId="5" fillId="0" borderId="0" xfId="61" applyNumberFormat="1" applyFont="1" applyBorder="1" applyAlignment="1">
      <alignment horizontal="right" vertical="center" wrapText="1"/>
    </xf>
    <xf numFmtId="3" fontId="19" fillId="0" borderId="0" xfId="61" applyNumberFormat="1" applyFont="1" applyBorder="1" applyAlignment="1">
      <alignment horizontal="right" vertical="center" wrapText="1"/>
    </xf>
    <xf numFmtId="3" fontId="18" fillId="0" borderId="0" xfId="113" applyNumberFormat="1" applyFont="1" applyAlignment="1">
      <alignment horizontal="right" vertical="center" wrapText="1"/>
      <protection/>
    </xf>
    <xf numFmtId="3" fontId="18" fillId="0" borderId="0" xfId="116" applyNumberFormat="1" applyFont="1" applyAlignment="1">
      <alignment horizontal="center" vertical="center"/>
      <protection/>
    </xf>
    <xf numFmtId="3" fontId="5" fillId="0" borderId="0" xfId="118" applyNumberFormat="1" applyFont="1" applyAlignment="1" applyProtection="1">
      <alignment vertical="center"/>
      <protection/>
    </xf>
    <xf numFmtId="3" fontId="8" fillId="0" borderId="0" xfId="66" applyNumberFormat="1" applyFont="1" applyAlignment="1">
      <alignment vertical="center"/>
    </xf>
    <xf numFmtId="3" fontId="18" fillId="0" borderId="0" xfId="118" applyNumberFormat="1" applyFont="1" applyAlignment="1" applyProtection="1">
      <alignment vertical="center"/>
      <protection/>
    </xf>
    <xf numFmtId="3" fontId="19" fillId="0" borderId="0" xfId="118" applyNumberFormat="1" applyFont="1" applyAlignment="1" applyProtection="1">
      <alignment vertical="center"/>
      <protection/>
    </xf>
    <xf numFmtId="3" fontId="5" fillId="0" borderId="0" xfId="61" applyNumberFormat="1" applyFont="1" applyAlignment="1">
      <alignment vertical="center"/>
    </xf>
    <xf numFmtId="0" fontId="5" fillId="0" borderId="0" xfId="118" applyFont="1" applyBorder="1" applyAlignment="1" applyProtection="1">
      <alignment horizontal="center" vertical="center"/>
      <protection/>
    </xf>
    <xf numFmtId="0" fontId="18" fillId="0" borderId="17" xfId="116" applyFont="1" applyFill="1" applyBorder="1" applyAlignment="1">
      <alignment horizontal="left" vertical="center"/>
      <protection/>
    </xf>
    <xf numFmtId="0" fontId="18" fillId="0" borderId="17" xfId="116" applyFont="1" applyFill="1" applyBorder="1" applyAlignment="1">
      <alignment vertical="center"/>
      <protection/>
    </xf>
    <xf numFmtId="0" fontId="5" fillId="0" borderId="0" xfId="116" applyFont="1" applyFill="1" applyAlignment="1">
      <alignment vertical="center"/>
      <protection/>
    </xf>
    <xf numFmtId="0" fontId="8" fillId="0" borderId="0" xfId="116" applyFont="1" applyFill="1" applyAlignment="1">
      <alignment horizontal="left" vertical="center"/>
      <protection/>
    </xf>
    <xf numFmtId="0" fontId="8" fillId="0" borderId="0" xfId="116" applyFont="1" applyFill="1" applyAlignment="1">
      <alignment vertical="center"/>
      <protection/>
    </xf>
    <xf numFmtId="0" fontId="5" fillId="0" borderId="0" xfId="116" applyFont="1" applyFill="1" applyAlignment="1">
      <alignment horizontal="left" vertical="center"/>
      <protection/>
    </xf>
    <xf numFmtId="3" fontId="5" fillId="0" borderId="0" xfId="116" applyNumberFormat="1" applyFont="1" applyFill="1" applyAlignment="1">
      <alignment vertical="center"/>
      <protection/>
    </xf>
    <xf numFmtId="3" fontId="18" fillId="0" borderId="0" xfId="44" applyNumberFormat="1" applyFont="1" applyAlignment="1" applyProtection="1">
      <alignment horizontal="center" vertical="center"/>
      <protection/>
    </xf>
    <xf numFmtId="3" fontId="31" fillId="0" borderId="0" xfId="66" applyNumberFormat="1" applyFont="1" applyAlignment="1">
      <alignment vertical="center"/>
    </xf>
    <xf numFmtId="3" fontId="5" fillId="0" borderId="0" xfId="66" applyNumberFormat="1" applyFont="1" applyAlignment="1">
      <alignment vertical="center"/>
    </xf>
    <xf numFmtId="3" fontId="21" fillId="0" borderId="0" xfId="61" applyNumberFormat="1" applyFont="1" applyAlignment="1">
      <alignment vertical="center"/>
    </xf>
    <xf numFmtId="3" fontId="33" fillId="0" borderId="0" xfId="66" applyNumberFormat="1" applyFont="1" applyAlignment="1">
      <alignment vertical="center"/>
    </xf>
    <xf numFmtId="3" fontId="8" fillId="0" borderId="0" xfId="61" applyNumberFormat="1" applyFont="1" applyAlignment="1">
      <alignment vertical="center"/>
    </xf>
    <xf numFmtId="3" fontId="8" fillId="0" borderId="0" xfId="122" applyNumberFormat="1" applyFont="1" applyAlignment="1">
      <alignment vertical="center"/>
    </xf>
    <xf numFmtId="3" fontId="8" fillId="0" borderId="0" xfId="50" applyNumberFormat="1" applyFont="1" applyAlignment="1">
      <alignment vertical="center"/>
    </xf>
    <xf numFmtId="3" fontId="7" fillId="0" borderId="0" xfId="66" applyNumberFormat="1" applyFont="1" applyAlignment="1">
      <alignment vertical="center"/>
    </xf>
    <xf numFmtId="186" fontId="5" fillId="33" borderId="0" xfId="86" applyFont="1" applyFill="1" applyAlignment="1">
      <alignment horizontal="right" vertical="center" wrapText="1"/>
    </xf>
    <xf numFmtId="185" fontId="5" fillId="33" borderId="0" xfId="57" applyNumberFormat="1" applyFont="1" applyFill="1" applyAlignment="1">
      <alignment horizontal="right" vertical="center" wrapText="1"/>
    </xf>
    <xf numFmtId="180" fontId="18" fillId="33" borderId="0" xfId="57" applyFont="1" applyFill="1" applyAlignment="1">
      <alignment horizontal="right" vertical="center" wrapText="1"/>
    </xf>
    <xf numFmtId="14" fontId="18" fillId="33" borderId="10" xfId="114" applyNumberFormat="1" applyFont="1" applyFill="1" applyBorder="1" applyAlignment="1" quotePrefix="1">
      <alignment horizontal="right" vertical="center" wrapText="1"/>
      <protection/>
    </xf>
    <xf numFmtId="185" fontId="18" fillId="33" borderId="0" xfId="57" applyNumberFormat="1" applyFont="1" applyFill="1" applyAlignment="1">
      <alignment horizontal="right" vertical="center" wrapText="1"/>
    </xf>
    <xf numFmtId="185" fontId="18" fillId="33" borderId="5" xfId="57" applyNumberFormat="1" applyFont="1" applyFill="1" applyBorder="1" applyAlignment="1">
      <alignment horizontal="right" vertical="center" wrapText="1"/>
    </xf>
    <xf numFmtId="186" fontId="20" fillId="33" borderId="0" xfId="86" applyFont="1" applyFill="1" applyAlignment="1">
      <alignment horizontal="right" vertical="center" wrapText="1"/>
    </xf>
    <xf numFmtId="0" fontId="34" fillId="33" borderId="0" xfId="108" applyFont="1" applyFill="1" applyAlignment="1">
      <alignment vertical="center"/>
      <protection/>
    </xf>
    <xf numFmtId="0" fontId="5" fillId="33" borderId="0" xfId="108" applyFont="1" applyFill="1" applyAlignment="1">
      <alignment horizontal="right" vertical="center" wrapText="1"/>
      <protection/>
    </xf>
    <xf numFmtId="0" fontId="18" fillId="33" borderId="0" xfId="0" applyFont="1" applyFill="1" applyAlignment="1" quotePrefix="1">
      <alignment vertical="center"/>
    </xf>
    <xf numFmtId="0" fontId="18" fillId="33" borderId="0" xfId="0" applyFont="1" applyFill="1" applyAlignment="1">
      <alignment vertical="center"/>
    </xf>
    <xf numFmtId="3" fontId="18" fillId="33" borderId="0" xfId="0" applyNumberFormat="1" applyFont="1" applyFill="1" applyAlignment="1">
      <alignment vertical="center"/>
    </xf>
    <xf numFmtId="3" fontId="5" fillId="33" borderId="0" xfId="0" applyNumberFormat="1" applyFont="1" applyFill="1" applyAlignment="1">
      <alignment vertical="center"/>
    </xf>
    <xf numFmtId="0" fontId="5" fillId="33" borderId="0" xfId="110" applyFont="1" applyFill="1" applyAlignment="1">
      <alignment horizontal="left" vertical="center"/>
      <protection/>
    </xf>
    <xf numFmtId="0" fontId="5" fillId="33" borderId="0" xfId="0" applyFont="1" applyFill="1" applyAlignment="1" quotePrefix="1">
      <alignment vertical="center"/>
    </xf>
    <xf numFmtId="0" fontId="5" fillId="33" borderId="0" xfId="0" applyFont="1" applyFill="1" applyAlignment="1">
      <alignment horizontal="left" vertical="center" wrapText="1"/>
    </xf>
    <xf numFmtId="0" fontId="19" fillId="33" borderId="0" xfId="0" applyFont="1" applyFill="1" applyAlignment="1">
      <alignment vertical="center"/>
    </xf>
    <xf numFmtId="3" fontId="5" fillId="33" borderId="0" xfId="0" applyNumberFormat="1" applyFont="1" applyFill="1" applyAlignment="1">
      <alignment vertical="center"/>
    </xf>
    <xf numFmtId="0" fontId="32" fillId="33" borderId="0" xfId="0" applyFont="1" applyFill="1" applyAlignment="1">
      <alignment vertical="center"/>
    </xf>
    <xf numFmtId="0" fontId="18" fillId="33" borderId="0" xfId="110" applyFont="1" applyFill="1" applyAlignment="1">
      <alignment horizontal="left" vertical="center"/>
      <protection/>
    </xf>
    <xf numFmtId="0" fontId="5" fillId="33" borderId="0" xfId="108" applyFont="1" applyFill="1" applyAlignment="1">
      <alignment vertical="center"/>
      <protection/>
    </xf>
    <xf numFmtId="0" fontId="5" fillId="33" borderId="0" xfId="0" applyFont="1" applyFill="1" applyBorder="1" applyAlignment="1">
      <alignment vertical="center" wrapText="1"/>
    </xf>
    <xf numFmtId="0" fontId="18" fillId="33" borderId="0" xfId="0" applyFont="1" applyFill="1" applyAlignment="1">
      <alignment vertical="center"/>
    </xf>
    <xf numFmtId="3" fontId="18" fillId="33" borderId="0" xfId="0" applyNumberFormat="1" applyFont="1" applyFill="1" applyAlignment="1">
      <alignment vertical="center"/>
    </xf>
    <xf numFmtId="0" fontId="5" fillId="33" borderId="0" xfId="0" applyFont="1" applyFill="1" applyAlignment="1">
      <alignment vertical="center"/>
    </xf>
    <xf numFmtId="0" fontId="18" fillId="33" borderId="0" xfId="104" applyFont="1" applyFill="1" applyAlignment="1">
      <alignment vertical="center" wrapText="1"/>
    </xf>
    <xf numFmtId="0" fontId="5" fillId="33" borderId="0" xfId="0" applyFont="1" applyFill="1" applyAlignment="1" applyProtection="1">
      <alignment vertical="center" wrapText="1"/>
      <protection locked="0"/>
    </xf>
    <xf numFmtId="0" fontId="18" fillId="33" borderId="0" xfId="0" applyFont="1" applyFill="1" applyAlignment="1" applyProtection="1">
      <alignment vertical="center" wrapText="1"/>
      <protection locked="0"/>
    </xf>
    <xf numFmtId="0" fontId="18" fillId="33" borderId="0" xfId="116" applyFont="1" applyFill="1" applyBorder="1" applyAlignment="1">
      <alignment vertical="center"/>
      <protection/>
    </xf>
    <xf numFmtId="0" fontId="5" fillId="33" borderId="0" xfId="116" applyFont="1" applyFill="1" applyBorder="1" applyAlignment="1">
      <alignment vertical="center"/>
      <protection/>
    </xf>
    <xf numFmtId="0" fontId="27" fillId="33" borderId="0" xfId="0" applyFont="1" applyFill="1" applyBorder="1" applyAlignment="1">
      <alignment horizontal="center" vertical="center"/>
    </xf>
    <xf numFmtId="0" fontId="20" fillId="33" borderId="0" xfId="0" applyFont="1" applyFill="1" applyBorder="1" applyAlignment="1">
      <alignment horizontal="center" vertical="center"/>
    </xf>
    <xf numFmtId="0" fontId="29" fillId="0" borderId="0" xfId="0" applyFont="1" applyAlignment="1">
      <alignment vertical="center" wrapText="1"/>
    </xf>
    <xf numFmtId="0" fontId="19" fillId="33" borderId="0" xfId="0" applyFont="1" applyFill="1" applyAlignment="1">
      <alignment horizontal="left" vertical="center"/>
    </xf>
    <xf numFmtId="0" fontId="19" fillId="33" borderId="0" xfId="0" applyFont="1" applyFill="1" applyAlignment="1">
      <alignment vertical="center"/>
    </xf>
    <xf numFmtId="3" fontId="19" fillId="33" borderId="0" xfId="0" applyNumberFormat="1" applyFont="1" applyFill="1" applyAlignment="1">
      <alignment vertical="center"/>
    </xf>
    <xf numFmtId="3" fontId="8" fillId="0" borderId="0" xfId="47" applyNumberFormat="1" applyFont="1" applyAlignment="1">
      <alignment/>
    </xf>
    <xf numFmtId="0" fontId="18" fillId="0" borderId="0" xfId="118" applyFont="1" applyBorder="1" applyAlignment="1" applyProtection="1">
      <alignment horizontal="center" vertical="center"/>
      <protection/>
    </xf>
    <xf numFmtId="0" fontId="18" fillId="33" borderId="0" xfId="0" applyFont="1" applyFill="1" applyAlignment="1" quotePrefix="1">
      <alignment/>
    </xf>
    <xf numFmtId="0" fontId="18" fillId="33" borderId="0" xfId="0" applyFont="1" applyFill="1" applyAlignment="1">
      <alignment/>
    </xf>
    <xf numFmtId="180" fontId="18" fillId="33" borderId="0" xfId="47" applyFont="1" applyFill="1" applyAlignment="1">
      <alignment/>
    </xf>
    <xf numFmtId="3" fontId="18" fillId="33" borderId="0" xfId="0" applyNumberFormat="1" applyFont="1" applyFill="1" applyAlignment="1">
      <alignment/>
    </xf>
    <xf numFmtId="0" fontId="5" fillId="33" borderId="0" xfId="0" applyFont="1" applyFill="1" applyAlignment="1">
      <alignment/>
    </xf>
    <xf numFmtId="180" fontId="5" fillId="33" borderId="0" xfId="47" applyFont="1" applyFill="1" applyAlignment="1">
      <alignment/>
    </xf>
    <xf numFmtId="3" fontId="5" fillId="33" borderId="0" xfId="0" applyNumberFormat="1" applyFont="1" applyFill="1" applyAlignment="1">
      <alignment/>
    </xf>
    <xf numFmtId="0" fontId="18" fillId="33" borderId="0" xfId="0" applyFont="1" applyFill="1" applyAlignment="1">
      <alignment vertical="top" wrapText="1"/>
    </xf>
    <xf numFmtId="0" fontId="18" fillId="33" borderId="0" xfId="0" applyFont="1" applyFill="1" applyBorder="1" applyAlignment="1">
      <alignment vertical="top" wrapText="1"/>
    </xf>
    <xf numFmtId="3" fontId="18" fillId="33" borderId="0" xfId="0" applyNumberFormat="1" applyFont="1" applyFill="1" applyAlignment="1">
      <alignment vertical="top" wrapText="1"/>
    </xf>
    <xf numFmtId="0" fontId="5" fillId="33" borderId="0" xfId="0" applyFont="1" applyFill="1" applyAlignment="1">
      <alignment/>
    </xf>
    <xf numFmtId="3" fontId="5" fillId="33" borderId="0" xfId="47" applyNumberFormat="1" applyFont="1" applyFill="1" applyAlignment="1">
      <alignment horizontal="right" vertical="center" wrapText="1"/>
    </xf>
    <xf numFmtId="180" fontId="18" fillId="33" borderId="4" xfId="47" applyFont="1" applyFill="1" applyBorder="1" applyAlignment="1">
      <alignment horizontal="right" vertical="center" wrapText="1"/>
    </xf>
    <xf numFmtId="0" fontId="19" fillId="33" borderId="0" xfId="0" applyFont="1" applyFill="1" applyAlignment="1">
      <alignment/>
    </xf>
    <xf numFmtId="180" fontId="19" fillId="33" borderId="0" xfId="47" applyFont="1" applyFill="1" applyAlignment="1">
      <alignment/>
    </xf>
    <xf numFmtId="3" fontId="19" fillId="33" borderId="0" xfId="0" applyNumberFormat="1" applyFont="1" applyFill="1" applyAlignment="1">
      <alignment/>
    </xf>
    <xf numFmtId="0" fontId="19" fillId="33" borderId="0" xfId="0" applyFont="1" applyFill="1" applyAlignment="1" quotePrefix="1">
      <alignment/>
    </xf>
    <xf numFmtId="0" fontId="18" fillId="33" borderId="0" xfId="0" applyFont="1" applyFill="1" applyBorder="1" applyAlignment="1">
      <alignment/>
    </xf>
    <xf numFmtId="0" fontId="5" fillId="33" borderId="0" xfId="0" applyFont="1" applyFill="1" applyBorder="1" applyAlignment="1">
      <alignment wrapText="1"/>
    </xf>
    <xf numFmtId="0" fontId="19" fillId="33" borderId="0" xfId="0" applyFont="1" applyFill="1" applyBorder="1" applyAlignment="1">
      <alignment/>
    </xf>
    <xf numFmtId="180" fontId="19" fillId="33" borderId="0" xfId="47" applyFont="1" applyFill="1" applyBorder="1" applyAlignment="1">
      <alignment horizontal="right" vertical="center" wrapText="1"/>
    </xf>
    <xf numFmtId="180" fontId="19" fillId="33" borderId="0" xfId="47" applyFont="1" applyFill="1" applyBorder="1" applyAlignment="1">
      <alignment/>
    </xf>
    <xf numFmtId="180" fontId="18" fillId="33" borderId="10" xfId="59" applyFont="1" applyFill="1" applyBorder="1" applyAlignment="1">
      <alignment horizontal="right" vertical="center" wrapText="1"/>
    </xf>
    <xf numFmtId="180" fontId="18" fillId="33" borderId="0" xfId="59" applyFont="1" applyFill="1" applyAlignment="1">
      <alignment horizontal="right" vertical="center" wrapText="1"/>
    </xf>
    <xf numFmtId="180" fontId="18" fillId="33" borderId="0" xfId="59" applyFont="1" applyFill="1" applyBorder="1" applyAlignment="1">
      <alignment horizontal="right" vertical="center" wrapText="1"/>
    </xf>
    <xf numFmtId="180" fontId="5" fillId="33" borderId="0" xfId="59" applyFont="1" applyFill="1" applyBorder="1" applyAlignment="1">
      <alignment horizontal="right" vertical="center" wrapText="1"/>
    </xf>
    <xf numFmtId="180" fontId="5" fillId="33" borderId="0" xfId="59" applyFont="1" applyFill="1" applyAlignment="1">
      <alignment horizontal="right" vertical="center" wrapText="1"/>
    </xf>
    <xf numFmtId="180" fontId="19" fillId="33" borderId="0" xfId="59" applyFont="1" applyFill="1" applyBorder="1" applyAlignment="1">
      <alignment horizontal="right" vertical="center" wrapText="1"/>
    </xf>
    <xf numFmtId="180" fontId="5" fillId="33" borderId="0" xfId="47" applyFont="1" applyFill="1" applyAlignment="1">
      <alignment vertical="center" wrapText="1"/>
    </xf>
    <xf numFmtId="0" fontId="5" fillId="33" borderId="0" xfId="0" applyFont="1" applyFill="1" applyAlignment="1">
      <alignment vertical="center" wrapText="1"/>
    </xf>
    <xf numFmtId="185" fontId="18" fillId="33" borderId="10" xfId="114" applyNumberFormat="1" applyFont="1" applyFill="1" applyBorder="1" applyAlignment="1" quotePrefix="1">
      <alignment horizontal="right" vertical="center" wrapText="1"/>
      <protection/>
    </xf>
    <xf numFmtId="180" fontId="18" fillId="33" borderId="5" xfId="47" applyFont="1" applyFill="1" applyBorder="1" applyAlignment="1">
      <alignment horizontal="right" vertical="center" wrapText="1"/>
    </xf>
    <xf numFmtId="180" fontId="5" fillId="33" borderId="0" xfId="47" applyFont="1" applyFill="1" applyAlignment="1">
      <alignment horizontal="right" vertical="center" wrapText="1"/>
    </xf>
    <xf numFmtId="3" fontId="5" fillId="33" borderId="0" xfId="47" applyNumberFormat="1" applyFont="1" applyFill="1" applyBorder="1" applyAlignment="1">
      <alignment horizontal="right" vertical="center" wrapText="1"/>
    </xf>
    <xf numFmtId="3" fontId="18" fillId="33" borderId="0" xfId="47" applyNumberFormat="1" applyFont="1" applyFill="1" applyAlignment="1">
      <alignment horizontal="right" vertical="center" wrapText="1"/>
    </xf>
    <xf numFmtId="3" fontId="18" fillId="33" borderId="0" xfId="47" applyNumberFormat="1" applyFont="1" applyFill="1" applyBorder="1" applyAlignment="1">
      <alignment horizontal="right" vertical="center" wrapText="1"/>
    </xf>
    <xf numFmtId="180" fontId="18" fillId="33" borderId="0" xfId="47" applyFont="1" applyFill="1" applyAlignment="1">
      <alignment vertical="center" wrapText="1" shrinkToFit="1"/>
    </xf>
    <xf numFmtId="180" fontId="18" fillId="33" borderId="0" xfId="47" applyFont="1" applyFill="1" applyAlignment="1" quotePrefix="1">
      <alignment vertical="center"/>
    </xf>
    <xf numFmtId="180" fontId="5" fillId="33" borderId="0" xfId="47" applyFont="1" applyFill="1" applyAlignment="1">
      <alignment vertical="center" wrapText="1"/>
    </xf>
    <xf numFmtId="180" fontId="19" fillId="33" borderId="0" xfId="47" applyFont="1" applyFill="1" applyAlignment="1">
      <alignment vertical="center"/>
    </xf>
    <xf numFmtId="180" fontId="5" fillId="33" borderId="0" xfId="47" applyFont="1" applyFill="1" applyAlignment="1">
      <alignment vertical="center"/>
    </xf>
    <xf numFmtId="0" fontId="19" fillId="33" borderId="0" xfId="104" applyFont="1" applyFill="1" applyAlignment="1">
      <alignment vertical="center" wrapText="1"/>
    </xf>
    <xf numFmtId="49" fontId="19" fillId="33" borderId="0" xfId="104" applyNumberFormat="1" applyFont="1" applyFill="1" applyAlignment="1">
      <alignment vertical="center"/>
    </xf>
    <xf numFmtId="3" fontId="5" fillId="33" borderId="0" xfId="47" applyNumberFormat="1" applyFont="1" applyFill="1" applyAlignment="1">
      <alignment vertical="center" wrapText="1"/>
    </xf>
    <xf numFmtId="0" fontId="29" fillId="33" borderId="0" xfId="0" applyFont="1" applyFill="1" applyAlignment="1">
      <alignment vertical="center"/>
    </xf>
    <xf numFmtId="0" fontId="5" fillId="33" borderId="0" xfId="0" applyFont="1" applyFill="1" applyBorder="1" applyAlignment="1">
      <alignment vertical="center" wrapText="1"/>
    </xf>
    <xf numFmtId="0" fontId="18" fillId="33" borderId="0" xfId="0" applyFont="1" applyFill="1" applyAlignment="1">
      <alignment horizontal="left" vertical="center" wrapText="1"/>
    </xf>
    <xf numFmtId="0" fontId="5" fillId="33" borderId="0" xfId="0" applyFont="1" applyFill="1" applyAlignment="1">
      <alignment horizontal="left" vertical="center" wrapText="1"/>
    </xf>
    <xf numFmtId="180" fontId="20" fillId="33" borderId="0" xfId="47" applyFont="1" applyFill="1" applyAlignment="1">
      <alignment vertical="center"/>
    </xf>
    <xf numFmtId="0" fontId="19" fillId="33" borderId="0" xfId="0" applyFont="1" applyFill="1" applyAlignment="1">
      <alignment horizontal="left" vertical="center" wrapText="1"/>
    </xf>
    <xf numFmtId="3" fontId="19" fillId="33" borderId="0" xfId="47" applyNumberFormat="1" applyFont="1" applyFill="1" applyAlignment="1">
      <alignment horizontal="right" vertical="center" wrapText="1"/>
    </xf>
    <xf numFmtId="3" fontId="19" fillId="33" borderId="0" xfId="47" applyNumberFormat="1" applyFont="1" applyFill="1" applyBorder="1" applyAlignment="1">
      <alignment horizontal="right" vertical="center" wrapText="1"/>
    </xf>
    <xf numFmtId="3" fontId="18" fillId="33" borderId="5" xfId="116" applyNumberFormat="1" applyFont="1" applyFill="1" applyBorder="1" applyAlignment="1">
      <alignment horizontal="right" vertical="center" wrapText="1"/>
      <protection/>
    </xf>
    <xf numFmtId="3" fontId="19" fillId="0" borderId="0" xfId="61" applyNumberFormat="1" applyFont="1" applyAlignment="1">
      <alignment horizontal="right" vertical="center" wrapText="1"/>
    </xf>
    <xf numFmtId="3" fontId="5" fillId="0" borderId="0" xfId="118" applyNumberFormat="1" applyFont="1" applyAlignment="1" applyProtection="1">
      <alignment horizontal="right" vertical="center" wrapText="1"/>
      <protection/>
    </xf>
    <xf numFmtId="3" fontId="5" fillId="0" borderId="0" xfId="63" applyNumberFormat="1" applyFont="1" applyAlignment="1">
      <alignment horizontal="right" vertical="center" wrapText="1"/>
    </xf>
    <xf numFmtId="3" fontId="5" fillId="33" borderId="0" xfId="47" applyNumberFormat="1" applyFont="1" applyFill="1" applyAlignment="1">
      <alignment vertical="center"/>
    </xf>
    <xf numFmtId="3" fontId="18" fillId="33" borderId="0" xfId="86" applyNumberFormat="1" applyFont="1" applyFill="1" applyAlignment="1">
      <alignment horizontal="right" vertical="center" wrapText="1"/>
    </xf>
    <xf numFmtId="3" fontId="7" fillId="0" borderId="0" xfId="61" applyNumberFormat="1" applyFont="1" applyBorder="1" applyAlignment="1">
      <alignment horizontal="right" vertical="center" wrapText="1"/>
    </xf>
    <xf numFmtId="3" fontId="18" fillId="0" borderId="0" xfId="118" applyNumberFormat="1" applyFont="1" applyBorder="1" applyAlignment="1" applyProtection="1">
      <alignment horizontal="right" vertical="center" wrapText="1"/>
      <protection/>
    </xf>
    <xf numFmtId="3" fontId="18" fillId="0" borderId="0" xfId="47" applyNumberFormat="1" applyFont="1" applyAlignment="1">
      <alignment horizontal="right" vertical="center" wrapText="1"/>
    </xf>
    <xf numFmtId="3" fontId="19" fillId="0" borderId="0" xfId="113" applyNumberFormat="1" applyFont="1" applyAlignment="1">
      <alignment horizontal="right" vertical="center" wrapText="1"/>
      <protection/>
    </xf>
    <xf numFmtId="3" fontId="5" fillId="33" borderId="0" xfId="47" applyNumberFormat="1" applyFont="1" applyFill="1" applyAlignment="1">
      <alignment horizontal="right" vertical="center" wrapText="1"/>
    </xf>
    <xf numFmtId="3" fontId="20" fillId="33" borderId="0" xfId="47" applyNumberFormat="1" applyFont="1" applyFill="1" applyAlignment="1">
      <alignment horizontal="right" vertical="center" wrapText="1"/>
    </xf>
    <xf numFmtId="3" fontId="20" fillId="33" borderId="0" xfId="47" applyNumberFormat="1" applyFont="1" applyFill="1" applyBorder="1" applyAlignment="1">
      <alignment horizontal="right" vertical="center" wrapText="1"/>
    </xf>
    <xf numFmtId="3" fontId="5" fillId="33" borderId="0" xfId="47" applyNumberFormat="1" applyFont="1" applyFill="1" applyAlignment="1" quotePrefix="1">
      <alignment horizontal="right" vertical="center" wrapText="1"/>
    </xf>
    <xf numFmtId="0" fontId="36" fillId="33" borderId="0" xfId="0" applyFont="1" applyFill="1" applyAlignment="1" quotePrefix="1">
      <alignment/>
    </xf>
    <xf numFmtId="0" fontId="36" fillId="33" borderId="0" xfId="0" applyFont="1" applyFill="1" applyAlignment="1">
      <alignment/>
    </xf>
    <xf numFmtId="180" fontId="36" fillId="33" borderId="0" xfId="47" applyFont="1" applyFill="1" applyAlignment="1">
      <alignment horizontal="right" vertical="center" wrapText="1"/>
    </xf>
    <xf numFmtId="180" fontId="36" fillId="33" borderId="0" xfId="47" applyFont="1" applyFill="1" applyAlignment="1">
      <alignment/>
    </xf>
    <xf numFmtId="3" fontId="36" fillId="33" borderId="0" xfId="0" applyNumberFormat="1" applyFont="1" applyFill="1" applyAlignment="1">
      <alignment/>
    </xf>
    <xf numFmtId="0" fontId="37" fillId="33" borderId="0" xfId="0" applyFont="1" applyFill="1" applyAlignment="1">
      <alignment/>
    </xf>
    <xf numFmtId="180" fontId="37" fillId="33" borderId="0" xfId="47" applyFont="1" applyFill="1" applyAlignment="1">
      <alignment horizontal="right" vertical="center" wrapText="1"/>
    </xf>
    <xf numFmtId="180" fontId="37" fillId="33" borderId="0" xfId="47" applyFont="1" applyFill="1" applyAlignment="1">
      <alignment/>
    </xf>
    <xf numFmtId="3" fontId="37" fillId="33" borderId="0" xfId="0" applyNumberFormat="1" applyFont="1" applyFill="1" applyAlignment="1">
      <alignment/>
    </xf>
    <xf numFmtId="0" fontId="36" fillId="33" borderId="0" xfId="0" applyFont="1" applyFill="1" applyAlignment="1">
      <alignment vertical="top" wrapText="1"/>
    </xf>
    <xf numFmtId="0" fontId="36" fillId="33" borderId="0" xfId="0" applyFont="1" applyFill="1" applyBorder="1" applyAlignment="1">
      <alignment vertical="top" wrapText="1"/>
    </xf>
    <xf numFmtId="3" fontId="36" fillId="33" borderId="0" xfId="0" applyNumberFormat="1" applyFont="1" applyFill="1" applyAlignment="1">
      <alignment vertical="top" wrapText="1"/>
    </xf>
    <xf numFmtId="0" fontId="37" fillId="33" borderId="0" xfId="0" applyFont="1" applyFill="1" applyAlignment="1">
      <alignment/>
    </xf>
    <xf numFmtId="180" fontId="36" fillId="33" borderId="5" xfId="47" applyFont="1" applyFill="1" applyBorder="1" applyAlignment="1">
      <alignment horizontal="right" vertical="center" wrapText="1"/>
    </xf>
    <xf numFmtId="186" fontId="36" fillId="33" borderId="0" xfId="86" applyFont="1" applyFill="1" applyAlignment="1">
      <alignment horizontal="right" vertical="center" wrapText="1"/>
    </xf>
    <xf numFmtId="3" fontId="37" fillId="33" borderId="0" xfId="47" applyNumberFormat="1" applyFont="1" applyFill="1" applyAlignment="1">
      <alignment horizontal="right" vertical="center" wrapText="1"/>
    </xf>
    <xf numFmtId="180" fontId="36" fillId="33" borderId="4" xfId="47" applyFont="1" applyFill="1" applyBorder="1" applyAlignment="1">
      <alignment horizontal="right" vertical="center" wrapText="1"/>
    </xf>
    <xf numFmtId="180" fontId="36" fillId="33" borderId="0" xfId="47" applyFont="1" applyFill="1" applyBorder="1" applyAlignment="1">
      <alignment horizontal="right" vertical="center" wrapText="1"/>
    </xf>
    <xf numFmtId="0" fontId="38" fillId="33" borderId="0" xfId="0" applyFont="1" applyFill="1" applyAlignment="1">
      <alignment/>
    </xf>
    <xf numFmtId="180" fontId="38" fillId="33" borderId="0" xfId="47" applyFont="1" applyFill="1" applyAlignment="1">
      <alignment horizontal="right" vertical="center" wrapText="1"/>
    </xf>
    <xf numFmtId="3" fontId="38" fillId="33" borderId="0" xfId="0" applyNumberFormat="1" applyFont="1" applyFill="1" applyAlignment="1">
      <alignment/>
    </xf>
    <xf numFmtId="0" fontId="38" fillId="33" borderId="0" xfId="0" applyFont="1" applyFill="1" applyAlignment="1" quotePrefix="1">
      <alignment/>
    </xf>
    <xf numFmtId="180" fontId="37" fillId="33" borderId="0" xfId="47" applyFont="1" applyFill="1" applyBorder="1" applyAlignment="1">
      <alignment horizontal="right" vertical="center" wrapText="1"/>
    </xf>
    <xf numFmtId="0" fontId="37" fillId="33" borderId="0" xfId="0" applyFont="1" applyFill="1" applyAlignment="1">
      <alignment horizontal="right" vertical="center" wrapText="1"/>
    </xf>
    <xf numFmtId="0" fontId="37" fillId="33" borderId="0" xfId="0" applyFont="1" applyFill="1" applyBorder="1" applyAlignment="1">
      <alignment/>
    </xf>
    <xf numFmtId="0" fontId="36" fillId="33" borderId="0" xfId="0" applyFont="1" applyFill="1" applyBorder="1" applyAlignment="1">
      <alignment/>
    </xf>
    <xf numFmtId="0" fontId="37" fillId="33" borderId="0" xfId="0" applyFont="1" applyFill="1" applyBorder="1" applyAlignment="1">
      <alignment wrapText="1"/>
    </xf>
    <xf numFmtId="0" fontId="38" fillId="33" borderId="0" xfId="0" applyFont="1" applyFill="1" applyBorder="1" applyAlignment="1">
      <alignment/>
    </xf>
    <xf numFmtId="180" fontId="38" fillId="33" borderId="0" xfId="47" applyFont="1" applyFill="1" applyBorder="1" applyAlignment="1">
      <alignment horizontal="right" vertical="center" wrapText="1"/>
    </xf>
    <xf numFmtId="180" fontId="39" fillId="33" borderId="0" xfId="47" applyFont="1" applyFill="1" applyAlignment="1">
      <alignment vertical="center"/>
    </xf>
    <xf numFmtId="180" fontId="40" fillId="33" borderId="0" xfId="47" applyFont="1" applyFill="1" applyAlignment="1">
      <alignment vertical="center"/>
    </xf>
    <xf numFmtId="180" fontId="40" fillId="33" borderId="0" xfId="47" applyFont="1" applyFill="1" applyAlignment="1">
      <alignment horizontal="right" vertical="center" wrapText="1"/>
    </xf>
    <xf numFmtId="180" fontId="39" fillId="33" borderId="0" xfId="47" applyFont="1" applyFill="1" applyAlignment="1">
      <alignment horizontal="right" vertical="center" wrapText="1"/>
    </xf>
    <xf numFmtId="180" fontId="39" fillId="33" borderId="10" xfId="47" applyFont="1" applyFill="1" applyBorder="1" applyAlignment="1">
      <alignment vertical="center"/>
    </xf>
    <xf numFmtId="180" fontId="40" fillId="33" borderId="10" xfId="47" applyFont="1" applyFill="1" applyBorder="1" applyAlignment="1">
      <alignment vertical="center"/>
    </xf>
    <xf numFmtId="180" fontId="40" fillId="33" borderId="10" xfId="47" applyFont="1" applyFill="1" applyBorder="1" applyAlignment="1">
      <alignment horizontal="right" vertical="center" wrapText="1"/>
    </xf>
    <xf numFmtId="180" fontId="39" fillId="33" borderId="10" xfId="47" applyFont="1" applyFill="1" applyBorder="1" applyAlignment="1">
      <alignment horizontal="right" vertical="center" wrapText="1"/>
    </xf>
    <xf numFmtId="180" fontId="39" fillId="33" borderId="0" xfId="47" applyFont="1" applyFill="1" applyAlignment="1" quotePrefix="1">
      <alignment vertical="center"/>
    </xf>
    <xf numFmtId="180" fontId="41" fillId="33" borderId="0" xfId="47" applyFont="1" applyFill="1" applyAlignment="1">
      <alignment horizontal="right" vertical="center" wrapText="1"/>
    </xf>
    <xf numFmtId="180" fontId="42" fillId="33" borderId="0" xfId="47" applyFont="1" applyFill="1" applyAlignment="1" quotePrefix="1">
      <alignment vertical="center"/>
    </xf>
    <xf numFmtId="180" fontId="42" fillId="33" borderId="0" xfId="47" applyFont="1" applyFill="1" applyAlignment="1">
      <alignment vertical="center"/>
    </xf>
    <xf numFmtId="180" fontId="43" fillId="33" borderId="0" xfId="47" applyFont="1" applyFill="1" applyAlignment="1">
      <alignment horizontal="right" vertical="center" wrapText="1"/>
    </xf>
    <xf numFmtId="180" fontId="44" fillId="33" borderId="0" xfId="47" applyFont="1" applyFill="1" applyAlignment="1">
      <alignment horizontal="right" vertical="center" wrapText="1"/>
    </xf>
    <xf numFmtId="180" fontId="43" fillId="33" borderId="0" xfId="47" applyFont="1" applyFill="1" applyAlignment="1">
      <alignment vertical="center"/>
    </xf>
    <xf numFmtId="180" fontId="36" fillId="33" borderId="0" xfId="47" applyFont="1" applyFill="1" applyAlignment="1">
      <alignment vertical="center"/>
    </xf>
    <xf numFmtId="180" fontId="37" fillId="33" borderId="0" xfId="47" applyFont="1" applyFill="1" applyAlignment="1">
      <alignment vertical="center"/>
    </xf>
    <xf numFmtId="180" fontId="44" fillId="33" borderId="0" xfId="47" applyFont="1" applyFill="1" applyAlignment="1">
      <alignment vertical="center"/>
    </xf>
    <xf numFmtId="49" fontId="38" fillId="33" borderId="0" xfId="60" applyNumberFormat="1" applyFont="1" applyFill="1" applyAlignment="1">
      <alignment vertical="center" wrapText="1"/>
    </xf>
    <xf numFmtId="180" fontId="38" fillId="33" borderId="0" xfId="47" applyFont="1" applyFill="1" applyAlignment="1">
      <alignment vertical="center"/>
    </xf>
    <xf numFmtId="180" fontId="44" fillId="33" borderId="0" xfId="47" applyFont="1" applyFill="1" applyAlignment="1">
      <alignment horizontal="right" vertical="center"/>
    </xf>
    <xf numFmtId="180" fontId="38" fillId="33" borderId="0" xfId="47" applyFont="1" applyFill="1" applyAlignment="1">
      <alignment horizontal="right" vertical="center"/>
    </xf>
    <xf numFmtId="180" fontId="45" fillId="33" borderId="0" xfId="47" applyFont="1" applyFill="1" applyAlignment="1">
      <alignment vertical="center"/>
    </xf>
    <xf numFmtId="180" fontId="46" fillId="33" borderId="0" xfId="47" applyFont="1" applyFill="1" applyAlignment="1">
      <alignment horizontal="right" vertical="center" wrapText="1"/>
    </xf>
    <xf numFmtId="180" fontId="47" fillId="33" borderId="0" xfId="47" applyFont="1" applyFill="1" applyAlignment="1">
      <alignment horizontal="right" vertical="center" wrapText="1"/>
    </xf>
    <xf numFmtId="3" fontId="36" fillId="33" borderId="0" xfId="47" applyNumberFormat="1" applyFont="1" applyFill="1" applyAlignment="1">
      <alignment horizontal="right" vertical="center" wrapText="1"/>
    </xf>
    <xf numFmtId="3" fontId="38" fillId="33" borderId="0" xfId="47" applyNumberFormat="1" applyFont="1" applyFill="1" applyAlignment="1">
      <alignment horizontal="right" vertical="center" wrapText="1"/>
    </xf>
    <xf numFmtId="3" fontId="36" fillId="33" borderId="5" xfId="47" applyNumberFormat="1" applyFont="1" applyFill="1" applyBorder="1" applyAlignment="1">
      <alignment horizontal="right" vertical="center" wrapText="1"/>
    </xf>
    <xf numFmtId="3" fontId="46" fillId="33" borderId="0" xfId="47" applyNumberFormat="1" applyFont="1" applyFill="1" applyAlignment="1">
      <alignment horizontal="right" vertical="center" wrapText="1"/>
    </xf>
    <xf numFmtId="3" fontId="36" fillId="33" borderId="0" xfId="47" applyNumberFormat="1" applyFont="1" applyFill="1" applyBorder="1" applyAlignment="1">
      <alignment horizontal="right" vertical="center" wrapText="1"/>
    </xf>
    <xf numFmtId="180" fontId="18" fillId="33" borderId="0" xfId="47" applyFont="1" applyFill="1" applyAlignment="1">
      <alignment horizontal="right"/>
    </xf>
    <xf numFmtId="180" fontId="5" fillId="33" borderId="0" xfId="47" applyFont="1" applyFill="1" applyAlignment="1">
      <alignment horizontal="left" vertical="center" wrapText="1"/>
    </xf>
    <xf numFmtId="180" fontId="27" fillId="33" borderId="0" xfId="47" applyFont="1" applyFill="1" applyAlignment="1">
      <alignment/>
    </xf>
    <xf numFmtId="180" fontId="27" fillId="33" borderId="0" xfId="47" applyFont="1" applyFill="1" applyAlignment="1">
      <alignment horizontal="right" vertical="center" wrapText="1"/>
    </xf>
    <xf numFmtId="180" fontId="20" fillId="33" borderId="0" xfId="47" applyFont="1" applyFill="1" applyAlignment="1">
      <alignment/>
    </xf>
    <xf numFmtId="3" fontId="18" fillId="33" borderId="5" xfId="116" applyNumberFormat="1" applyFont="1" applyFill="1" applyBorder="1" applyAlignment="1">
      <alignment vertical="center" wrapText="1"/>
      <protection/>
    </xf>
    <xf numFmtId="223" fontId="18" fillId="0" borderId="0" xfId="61" applyNumberFormat="1" applyFont="1" applyBorder="1" applyAlignment="1">
      <alignment horizontal="right" vertical="center" wrapText="1"/>
    </xf>
    <xf numFmtId="223" fontId="5" fillId="0" borderId="0" xfId="61" applyNumberFormat="1" applyFont="1" applyBorder="1" applyAlignment="1">
      <alignment horizontal="right" vertical="center" wrapText="1"/>
    </xf>
    <xf numFmtId="223" fontId="19" fillId="0" borderId="0" xfId="61" applyNumberFormat="1" applyFont="1" applyBorder="1" applyAlignment="1">
      <alignment horizontal="right" vertical="center" wrapText="1"/>
    </xf>
    <xf numFmtId="223" fontId="18" fillId="0" borderId="5" xfId="61" applyNumberFormat="1" applyFont="1" applyBorder="1" applyAlignment="1">
      <alignment horizontal="right" vertical="center" wrapText="1"/>
    </xf>
    <xf numFmtId="223" fontId="5" fillId="0" borderId="0" xfId="118" applyNumberFormat="1" applyFont="1" applyBorder="1" applyAlignment="1" applyProtection="1">
      <alignment horizontal="right" vertical="center" wrapText="1"/>
      <protection/>
    </xf>
    <xf numFmtId="223" fontId="5" fillId="0" borderId="0" xfId="63" applyNumberFormat="1" applyFont="1" applyBorder="1" applyAlignment="1">
      <alignment horizontal="right" vertical="center" wrapText="1"/>
    </xf>
    <xf numFmtId="223" fontId="5" fillId="0" borderId="0" xfId="116" applyNumberFormat="1" applyFont="1" applyBorder="1" applyAlignment="1">
      <alignment horizontal="right" vertical="center" wrapText="1"/>
      <protection/>
    </xf>
    <xf numFmtId="223" fontId="18" fillId="0" borderId="0" xfId="61" applyNumberFormat="1" applyFont="1" applyAlignment="1">
      <alignment horizontal="right" vertical="center" wrapText="1"/>
    </xf>
    <xf numFmtId="223" fontId="5" fillId="0" borderId="0" xfId="61" applyNumberFormat="1" applyFont="1" applyFill="1" applyBorder="1" applyAlignment="1">
      <alignment horizontal="right" vertical="center" wrapText="1"/>
    </xf>
    <xf numFmtId="223" fontId="20" fillId="0" borderId="0" xfId="47" applyNumberFormat="1" applyFont="1" applyAlignment="1">
      <alignment horizontal="right" vertical="center" wrapText="1"/>
    </xf>
    <xf numFmtId="169" fontId="5" fillId="0" borderId="0" xfId="116" applyNumberFormat="1" applyFont="1" applyFill="1" applyAlignment="1">
      <alignment vertical="center"/>
      <protection/>
    </xf>
    <xf numFmtId="0" fontId="18" fillId="0" borderId="0" xfId="116" applyFont="1" applyFill="1" applyAlignment="1">
      <alignment vertical="center"/>
      <protection/>
    </xf>
    <xf numFmtId="0" fontId="5" fillId="0" borderId="18" xfId="116" applyFont="1" applyFill="1" applyBorder="1" applyAlignment="1">
      <alignment horizontal="center" vertical="center"/>
      <protection/>
    </xf>
    <xf numFmtId="0" fontId="5" fillId="0" borderId="18" xfId="116" applyFont="1" applyFill="1" applyBorder="1" applyAlignment="1">
      <alignment vertical="center" wrapText="1"/>
      <protection/>
    </xf>
    <xf numFmtId="0" fontId="5" fillId="0" borderId="18" xfId="117" applyFont="1" applyFill="1" applyBorder="1" applyAlignment="1">
      <alignment vertical="center" wrapText="1"/>
      <protection/>
    </xf>
    <xf numFmtId="169" fontId="5" fillId="0" borderId="18" xfId="116" applyNumberFormat="1" applyFont="1" applyFill="1" applyBorder="1" applyAlignment="1">
      <alignment vertical="center"/>
      <protection/>
    </xf>
    <xf numFmtId="0" fontId="18" fillId="0" borderId="18" xfId="116" applyFont="1" applyFill="1" applyBorder="1" applyAlignment="1">
      <alignment horizontal="center" vertical="center"/>
      <protection/>
    </xf>
    <xf numFmtId="0" fontId="18" fillId="0" borderId="18" xfId="116" applyFont="1" applyFill="1" applyBorder="1" applyAlignment="1">
      <alignment vertical="center" wrapText="1"/>
      <protection/>
    </xf>
    <xf numFmtId="0" fontId="18" fillId="0" borderId="18" xfId="117" applyFont="1" applyFill="1" applyBorder="1" applyAlignment="1">
      <alignment vertical="center" wrapText="1"/>
      <protection/>
    </xf>
    <xf numFmtId="169" fontId="18" fillId="0" borderId="18" xfId="116" applyNumberFormat="1" applyFont="1" applyFill="1" applyBorder="1" applyAlignment="1">
      <alignment vertical="center"/>
      <protection/>
    </xf>
    <xf numFmtId="0" fontId="5" fillId="0" borderId="19" xfId="116" applyFont="1" applyFill="1" applyBorder="1" applyAlignment="1">
      <alignment horizontal="center" vertical="center"/>
      <protection/>
    </xf>
    <xf numFmtId="0" fontId="5" fillId="0" borderId="19" xfId="116" applyFont="1" applyFill="1" applyBorder="1" applyAlignment="1">
      <alignment vertical="center" wrapText="1"/>
      <protection/>
    </xf>
    <xf numFmtId="169" fontId="5" fillId="0" borderId="19" xfId="116" applyNumberFormat="1" applyFont="1" applyFill="1" applyBorder="1" applyAlignment="1">
      <alignment vertical="center"/>
      <protection/>
    </xf>
    <xf numFmtId="169" fontId="27" fillId="35" borderId="19" xfId="116" applyNumberFormat="1" applyFont="1" applyFill="1" applyBorder="1" applyAlignment="1">
      <alignment vertical="center"/>
      <protection/>
    </xf>
    <xf numFmtId="0" fontId="5" fillId="0" borderId="0" xfId="116" applyFont="1" applyFill="1" applyBorder="1" applyAlignment="1">
      <alignment horizontal="center" vertical="center"/>
      <protection/>
    </xf>
    <xf numFmtId="0" fontId="5" fillId="0" borderId="0" xfId="116" applyFont="1" applyFill="1" applyBorder="1" applyAlignment="1">
      <alignment vertical="center" wrapText="1"/>
      <protection/>
    </xf>
    <xf numFmtId="169" fontId="18" fillId="0" borderId="0" xfId="116" applyNumberFormat="1" applyFont="1" applyFill="1" applyBorder="1" applyAlignment="1">
      <alignment vertical="center"/>
      <protection/>
    </xf>
    <xf numFmtId="169" fontId="5" fillId="0" borderId="0" xfId="116" applyNumberFormat="1" applyFont="1" applyFill="1" applyBorder="1" applyAlignment="1">
      <alignment vertical="center"/>
      <protection/>
    </xf>
    <xf numFmtId="0" fontId="5" fillId="0" borderId="0" xfId="116" applyFont="1" applyFill="1" applyBorder="1" applyAlignment="1">
      <alignment vertical="center"/>
      <protection/>
    </xf>
    <xf numFmtId="0" fontId="5" fillId="0" borderId="0" xfId="116" applyFont="1" applyFill="1" applyAlignment="1">
      <alignment horizontal="center" vertical="center"/>
      <protection/>
    </xf>
    <xf numFmtId="0" fontId="5" fillId="0" borderId="20" xfId="116" applyFont="1" applyFill="1" applyBorder="1" applyAlignment="1">
      <alignment horizontal="center" vertical="center"/>
      <protection/>
    </xf>
    <xf numFmtId="0" fontId="5" fillId="0" borderId="20" xfId="116" applyFont="1" applyFill="1" applyBorder="1" applyAlignment="1">
      <alignment vertical="center" wrapText="1"/>
      <protection/>
    </xf>
    <xf numFmtId="169" fontId="5" fillId="0" borderId="20" xfId="116" applyNumberFormat="1" applyFont="1" applyFill="1" applyBorder="1" applyAlignment="1">
      <alignment vertical="center"/>
      <protection/>
    </xf>
    <xf numFmtId="0" fontId="5" fillId="0" borderId="18" xfId="116" applyFont="1" applyFill="1" applyBorder="1" applyAlignment="1">
      <alignment horizontal="left" vertical="center" wrapText="1"/>
      <protection/>
    </xf>
    <xf numFmtId="3" fontId="5" fillId="0" borderId="18" xfId="0" applyNumberFormat="1" applyFont="1" applyBorder="1" applyAlignment="1">
      <alignment horizontal="left" vertical="center"/>
    </xf>
    <xf numFmtId="225" fontId="5" fillId="0" borderId="18" xfId="116" applyNumberFormat="1" applyFont="1" applyFill="1" applyBorder="1" applyAlignment="1">
      <alignment vertical="center"/>
      <protection/>
    </xf>
    <xf numFmtId="3" fontId="5" fillId="0" borderId="18" xfId="0" applyNumberFormat="1" applyFont="1" applyBorder="1" applyAlignment="1">
      <alignment horizontal="right" vertical="center"/>
    </xf>
    <xf numFmtId="169" fontId="5" fillId="0" borderId="18" xfId="116" applyNumberFormat="1" applyFont="1" applyFill="1" applyBorder="1" applyAlignment="1">
      <alignment horizontal="right" vertical="center"/>
      <protection/>
    </xf>
    <xf numFmtId="169" fontId="5" fillId="0" borderId="18" xfId="116" applyNumberFormat="1" applyFont="1" applyFill="1" applyBorder="1" applyAlignment="1">
      <alignment horizontal="left" vertical="center"/>
      <protection/>
    </xf>
    <xf numFmtId="0" fontId="48" fillId="33" borderId="21" xfId="110" applyFont="1" applyFill="1" applyBorder="1" applyAlignment="1" quotePrefix="1">
      <alignment horizontal="left" vertical="center" wrapText="1"/>
      <protection/>
    </xf>
    <xf numFmtId="3" fontId="18" fillId="33" borderId="0" xfId="47" applyNumberFormat="1" applyFont="1" applyFill="1" applyAlignment="1">
      <alignment horizontal="right" vertical="center" wrapText="1"/>
    </xf>
    <xf numFmtId="3" fontId="18" fillId="33" borderId="0" xfId="47" applyNumberFormat="1" applyFont="1" applyFill="1" applyBorder="1" applyAlignment="1">
      <alignment horizontal="right" vertical="center" wrapText="1"/>
    </xf>
    <xf numFmtId="0" fontId="18" fillId="33" borderId="0" xfId="0" applyFont="1" applyFill="1" applyAlignment="1">
      <alignment horizontal="left" vertical="center" wrapText="1"/>
    </xf>
    <xf numFmtId="180" fontId="18" fillId="0" borderId="17" xfId="47" applyFont="1" applyFill="1" applyBorder="1" applyAlignment="1">
      <alignment horizontal="left" vertical="center"/>
    </xf>
    <xf numFmtId="180" fontId="18" fillId="0" borderId="17" xfId="47" applyFont="1" applyFill="1" applyBorder="1" applyAlignment="1" quotePrefix="1">
      <alignment horizontal="left" vertical="center"/>
    </xf>
    <xf numFmtId="3" fontId="18" fillId="0" borderId="17" xfId="116" applyNumberFormat="1" applyFont="1" applyFill="1" applyBorder="1" applyAlignment="1">
      <alignment horizontal="left" vertical="center" wrapText="1"/>
      <protection/>
    </xf>
    <xf numFmtId="0" fontId="5" fillId="0" borderId="17" xfId="119" applyFont="1" applyFill="1" applyBorder="1" applyAlignment="1">
      <alignment horizontal="left" vertical="center" wrapText="1"/>
      <protection/>
    </xf>
    <xf numFmtId="3" fontId="8" fillId="0" borderId="0" xfId="47" applyNumberFormat="1" applyFont="1" applyFill="1" applyAlignment="1">
      <alignment horizontal="left" vertical="center"/>
    </xf>
    <xf numFmtId="3" fontId="8" fillId="0" borderId="0" xfId="116" applyNumberFormat="1" applyFont="1" applyFill="1" applyAlignment="1">
      <alignment horizontal="left" vertical="center"/>
      <protection/>
    </xf>
    <xf numFmtId="3" fontId="5" fillId="0" borderId="0" xfId="116" applyNumberFormat="1" applyFont="1" applyFill="1" applyAlignment="1">
      <alignment horizontal="left" vertical="center"/>
      <protection/>
    </xf>
    <xf numFmtId="3" fontId="5" fillId="33" borderId="0" xfId="116" applyNumberFormat="1" applyFont="1" applyFill="1" applyAlignment="1">
      <alignment horizontal="right" vertical="center"/>
      <protection/>
    </xf>
    <xf numFmtId="3" fontId="5" fillId="33" borderId="0" xfId="116" applyNumberFormat="1" applyFont="1" applyFill="1" applyBorder="1" applyAlignment="1">
      <alignment horizontal="right" vertical="center"/>
      <protection/>
    </xf>
    <xf numFmtId="0" fontId="49" fillId="33" borderId="0" xfId="0" applyFont="1" applyFill="1" applyAlignment="1">
      <alignment horizontal="right" vertical="center" wrapText="1"/>
    </xf>
    <xf numFmtId="0" fontId="18" fillId="0" borderId="0" xfId="118" applyFont="1" applyBorder="1" applyAlignment="1" applyProtection="1">
      <alignment horizontal="right" vertical="center" wrapText="1"/>
      <protection/>
    </xf>
    <xf numFmtId="169" fontId="5" fillId="0" borderId="0" xfId="61" applyNumberFormat="1" applyFont="1" applyBorder="1" applyAlignment="1">
      <alignment horizontal="right" vertical="center" wrapText="1"/>
    </xf>
    <xf numFmtId="0" fontId="49" fillId="33" borderId="0" xfId="0" applyFont="1" applyFill="1" applyAlignment="1">
      <alignment horizontal="left" vertical="center"/>
    </xf>
    <xf numFmtId="0" fontId="49" fillId="33" borderId="0" xfId="0" applyFont="1" applyFill="1" applyAlignment="1">
      <alignment horizontal="center" vertical="center"/>
    </xf>
    <xf numFmtId="0" fontId="2" fillId="33" borderId="0" xfId="115" applyFont="1" applyFill="1" applyAlignment="1">
      <alignment vertical="center"/>
      <protection/>
    </xf>
    <xf numFmtId="3" fontId="2" fillId="33" borderId="0" xfId="115" applyNumberFormat="1" applyFont="1" applyFill="1" applyAlignment="1">
      <alignment vertical="center"/>
      <protection/>
    </xf>
    <xf numFmtId="0" fontId="50" fillId="33" borderId="0" xfId="113" applyFont="1" applyFill="1" applyAlignment="1">
      <alignment horizontal="center" vertical="center" wrapText="1"/>
      <protection/>
    </xf>
    <xf numFmtId="0" fontId="50" fillId="33" borderId="0" xfId="113" applyFont="1" applyFill="1" applyAlignment="1">
      <alignment horizontal="right" vertical="center" wrapText="1"/>
      <protection/>
    </xf>
    <xf numFmtId="0" fontId="49" fillId="33" borderId="0" xfId="113" applyFont="1" applyFill="1" applyAlignment="1">
      <alignment horizontal="center" vertical="center" wrapText="1"/>
      <protection/>
    </xf>
    <xf numFmtId="0" fontId="2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right" vertical="center"/>
    </xf>
    <xf numFmtId="0" fontId="2" fillId="33" borderId="0" xfId="0" applyFont="1" applyFill="1" applyAlignment="1">
      <alignment vertical="center"/>
    </xf>
    <xf numFmtId="0" fontId="50" fillId="33" borderId="0" xfId="0" applyFont="1" applyFill="1" applyBorder="1" applyAlignment="1">
      <alignment horizontal="right" vertical="center" wrapText="1"/>
    </xf>
    <xf numFmtId="0" fontId="49" fillId="33" borderId="0" xfId="0" applyFont="1" applyFill="1" applyBorder="1" applyAlignment="1">
      <alignment horizontal="left" vertical="center"/>
    </xf>
    <xf numFmtId="0" fontId="49" fillId="33" borderId="0" xfId="115" applyFont="1" applyFill="1" applyBorder="1" applyAlignment="1">
      <alignment horizontal="center" vertical="center"/>
      <protection/>
    </xf>
    <xf numFmtId="0" fontId="49" fillId="33" borderId="7" xfId="115" applyFont="1" applyFill="1" applyBorder="1" applyAlignment="1">
      <alignment horizontal="right" vertical="center" wrapText="1"/>
      <protection/>
    </xf>
    <xf numFmtId="180" fontId="49" fillId="33" borderId="7" xfId="47" applyFont="1" applyFill="1" applyBorder="1" applyAlignment="1">
      <alignment horizontal="right" vertical="center" wrapText="1"/>
    </xf>
    <xf numFmtId="0" fontId="49" fillId="33" borderId="0" xfId="115" applyFont="1" applyFill="1" applyAlignment="1">
      <alignment vertical="center"/>
      <protection/>
    </xf>
    <xf numFmtId="3" fontId="49" fillId="33" borderId="0" xfId="115" applyNumberFormat="1" applyFont="1" applyFill="1" applyAlignment="1">
      <alignment vertical="center"/>
      <protection/>
    </xf>
    <xf numFmtId="0" fontId="49" fillId="33" borderId="0" xfId="0" applyFont="1" applyFill="1" applyBorder="1" applyAlignment="1">
      <alignment horizontal="justify" vertical="center" wrapText="1"/>
    </xf>
    <xf numFmtId="0" fontId="2" fillId="33" borderId="0" xfId="115" applyFont="1" applyFill="1" applyBorder="1" applyAlignment="1">
      <alignment horizontal="center" vertical="center"/>
      <protection/>
    </xf>
    <xf numFmtId="0" fontId="49" fillId="33" borderId="0" xfId="115" applyFont="1" applyFill="1" applyBorder="1" applyAlignment="1">
      <alignment horizontal="justify" vertical="center"/>
      <protection/>
    </xf>
    <xf numFmtId="0" fontId="49" fillId="33" borderId="0" xfId="115" applyFont="1" applyFill="1" applyBorder="1" applyAlignment="1">
      <alignment horizontal="right" vertical="center" wrapText="1"/>
      <protection/>
    </xf>
    <xf numFmtId="180" fontId="49" fillId="33" borderId="0" xfId="47" applyFont="1" applyFill="1" applyBorder="1" applyAlignment="1">
      <alignment horizontal="right" vertical="center" wrapText="1"/>
    </xf>
    <xf numFmtId="0" fontId="49" fillId="33" borderId="0" xfId="115" applyFont="1" applyFill="1" applyBorder="1" applyAlignment="1" quotePrefix="1">
      <alignment horizontal="center" vertical="center"/>
      <protection/>
    </xf>
    <xf numFmtId="0" fontId="51" fillId="33" borderId="0" xfId="0" applyFont="1" applyFill="1" applyBorder="1" applyAlignment="1">
      <alignment horizontal="justify" vertical="center" wrapText="1"/>
    </xf>
    <xf numFmtId="0" fontId="2" fillId="33" borderId="0" xfId="115" applyFont="1" applyFill="1" applyBorder="1" applyAlignment="1">
      <alignment horizontal="justify" vertical="center"/>
      <protection/>
    </xf>
    <xf numFmtId="223" fontId="49" fillId="33" borderId="0" xfId="47" applyNumberFormat="1" applyFont="1" applyFill="1" applyBorder="1" applyAlignment="1">
      <alignment horizontal="right" vertical="center" wrapText="1"/>
    </xf>
    <xf numFmtId="223" fontId="49" fillId="33" borderId="0" xfId="115" applyNumberFormat="1" applyFont="1" applyFill="1" applyBorder="1" applyAlignment="1">
      <alignment horizontal="right" vertical="center" wrapText="1"/>
      <protection/>
    </xf>
    <xf numFmtId="0" fontId="2" fillId="33" borderId="0" xfId="0" applyFont="1" applyFill="1" applyBorder="1" applyAlignment="1" quotePrefix="1">
      <alignment horizontal="left" vertical="center" wrapText="1"/>
    </xf>
    <xf numFmtId="0" fontId="2" fillId="33" borderId="0" xfId="115" applyFont="1" applyFill="1" applyBorder="1" applyAlignment="1" quotePrefix="1">
      <alignment horizontal="center" vertical="center"/>
      <protection/>
    </xf>
    <xf numFmtId="223" fontId="2" fillId="33" borderId="0" xfId="115" applyNumberFormat="1" applyFont="1" applyFill="1" applyBorder="1" applyAlignment="1">
      <alignment horizontal="right" vertical="center" wrapText="1"/>
      <protection/>
    </xf>
    <xf numFmtId="223" fontId="2" fillId="33" borderId="0" xfId="47" applyNumberFormat="1" applyFont="1" applyFill="1" applyBorder="1" applyAlignment="1">
      <alignment horizontal="right" vertical="center" wrapText="1"/>
    </xf>
    <xf numFmtId="215" fontId="49" fillId="33" borderId="0" xfId="62" applyNumberFormat="1" applyFont="1" applyFill="1" applyBorder="1" applyAlignment="1">
      <alignment horizontal="justify" vertical="center"/>
    </xf>
    <xf numFmtId="0" fontId="2" fillId="33" borderId="0" xfId="0" applyFont="1" applyFill="1" applyBorder="1" applyAlignment="1" quotePrefix="1">
      <alignment horizontal="justify" vertical="center" wrapText="1"/>
    </xf>
    <xf numFmtId="0" fontId="2" fillId="33" borderId="0" xfId="0" applyFont="1" applyFill="1" applyBorder="1" applyAlignment="1">
      <alignment horizontal="justify" vertical="center" wrapText="1"/>
    </xf>
    <xf numFmtId="0" fontId="2" fillId="33" borderId="0" xfId="0" applyFont="1" applyFill="1" applyBorder="1" applyAlignment="1">
      <alignment horizontal="justify" vertical="center"/>
    </xf>
    <xf numFmtId="215" fontId="49" fillId="33" borderId="0" xfId="115" applyNumberFormat="1" applyFont="1" applyFill="1" applyBorder="1" applyAlignment="1">
      <alignment horizontal="justify" vertical="center"/>
      <protection/>
    </xf>
    <xf numFmtId="223" fontId="49" fillId="33" borderId="7" xfId="47" applyNumberFormat="1" applyFont="1" applyFill="1" applyBorder="1" applyAlignment="1">
      <alignment horizontal="right" vertical="center" wrapText="1"/>
    </xf>
    <xf numFmtId="215" fontId="2" fillId="33" borderId="0" xfId="115" applyNumberFormat="1" applyFont="1" applyFill="1" applyBorder="1" applyAlignment="1">
      <alignment horizontal="justify" vertical="center"/>
      <protection/>
    </xf>
    <xf numFmtId="223" fontId="49" fillId="33" borderId="5" xfId="115" applyNumberFormat="1" applyFont="1" applyFill="1" applyBorder="1" applyAlignment="1">
      <alignment horizontal="right" vertical="center" wrapText="1"/>
      <protection/>
    </xf>
    <xf numFmtId="223" fontId="49" fillId="33" borderId="5" xfId="47" applyNumberFormat="1" applyFont="1" applyFill="1" applyBorder="1" applyAlignment="1">
      <alignment horizontal="right" vertical="center" wrapText="1"/>
    </xf>
    <xf numFmtId="3" fontId="49" fillId="33" borderId="0" xfId="115" applyNumberFormat="1" applyFont="1" applyFill="1" applyBorder="1" applyAlignment="1">
      <alignment horizontal="right" vertical="center" wrapText="1"/>
      <protection/>
    </xf>
    <xf numFmtId="3" fontId="49" fillId="33" borderId="0" xfId="47" applyNumberFormat="1" applyFont="1" applyFill="1" applyBorder="1" applyAlignment="1">
      <alignment horizontal="right" vertical="center" wrapText="1"/>
    </xf>
    <xf numFmtId="0" fontId="2" fillId="33" borderId="0" xfId="115" applyFont="1" applyFill="1" applyAlignment="1">
      <alignment horizontal="center" vertical="center"/>
      <protection/>
    </xf>
    <xf numFmtId="3" fontId="52" fillId="33" borderId="0" xfId="47" applyNumberFormat="1" applyFont="1" applyFill="1" applyAlignment="1">
      <alignment horizontal="right" vertical="center" wrapText="1"/>
    </xf>
    <xf numFmtId="0" fontId="49" fillId="33" borderId="0" xfId="118" applyFont="1" applyFill="1" applyAlignment="1" applyProtection="1">
      <alignment horizontal="center" vertical="center"/>
      <protection/>
    </xf>
    <xf numFmtId="0" fontId="2" fillId="33" borderId="0" xfId="118" applyFont="1" applyFill="1" applyAlignment="1" applyProtection="1">
      <alignment horizontal="center" vertical="center"/>
      <protection/>
    </xf>
    <xf numFmtId="0" fontId="2" fillId="33" borderId="0" xfId="118" applyFont="1" applyFill="1" applyAlignment="1" applyProtection="1">
      <alignment vertical="center"/>
      <protection/>
    </xf>
    <xf numFmtId="196" fontId="49" fillId="33" borderId="0" xfId="63" applyFont="1" applyFill="1" applyAlignment="1">
      <alignment horizontal="right" vertical="center" wrapText="1"/>
    </xf>
    <xf numFmtId="180" fontId="2" fillId="33" borderId="0" xfId="47" applyFont="1" applyFill="1" applyAlignment="1">
      <alignment horizontal="right" vertical="center" wrapText="1"/>
    </xf>
    <xf numFmtId="0" fontId="49" fillId="33" borderId="0" xfId="115" applyFont="1" applyFill="1" applyAlignment="1">
      <alignment horizontal="left" vertical="center"/>
      <protection/>
    </xf>
    <xf numFmtId="0" fontId="50" fillId="33" borderId="0" xfId="115" applyFont="1" applyFill="1" applyAlignment="1">
      <alignment horizontal="right" vertical="center"/>
      <protection/>
    </xf>
    <xf numFmtId="0" fontId="50" fillId="33" borderId="0" xfId="115" applyFont="1" applyFill="1" applyAlignment="1">
      <alignment horizontal="right" vertical="center" wrapText="1"/>
      <protection/>
    </xf>
    <xf numFmtId="180" fontId="50" fillId="33" borderId="0" xfId="47" applyFont="1" applyFill="1" applyAlignment="1">
      <alignment horizontal="right" vertical="center" wrapText="1"/>
    </xf>
    <xf numFmtId="3" fontId="50" fillId="33" borderId="0" xfId="115" applyNumberFormat="1" applyFont="1" applyFill="1" applyAlignment="1">
      <alignment horizontal="right" vertical="center" wrapText="1"/>
      <protection/>
    </xf>
    <xf numFmtId="223" fontId="50" fillId="33" borderId="0" xfId="115" applyNumberFormat="1" applyFont="1" applyFill="1" applyAlignment="1">
      <alignment horizontal="right" vertical="center" wrapText="1"/>
      <protection/>
    </xf>
    <xf numFmtId="215" fontId="2" fillId="33" borderId="0" xfId="62" applyNumberFormat="1" applyFont="1" applyFill="1" applyAlignment="1">
      <alignment horizontal="right" vertical="center" wrapText="1"/>
    </xf>
    <xf numFmtId="0" fontId="2" fillId="33" borderId="10" xfId="115" applyFont="1" applyFill="1" applyBorder="1" applyAlignment="1">
      <alignment vertical="center"/>
      <protection/>
    </xf>
    <xf numFmtId="0" fontId="50" fillId="33" borderId="0" xfId="113" applyFont="1" applyFill="1" applyBorder="1" applyAlignment="1">
      <alignment vertical="center"/>
      <protection/>
    </xf>
    <xf numFmtId="0" fontId="50" fillId="33" borderId="4" xfId="115" applyFont="1" applyFill="1" applyBorder="1" applyAlignment="1">
      <alignment vertical="center"/>
      <protection/>
    </xf>
    <xf numFmtId="0" fontId="2" fillId="33" borderId="4" xfId="115" applyFont="1" applyFill="1" applyBorder="1" applyAlignment="1">
      <alignment vertical="center"/>
      <protection/>
    </xf>
    <xf numFmtId="215" fontId="2" fillId="33" borderId="4" xfId="62" applyNumberFormat="1" applyFont="1" applyFill="1" applyBorder="1" applyAlignment="1">
      <alignment horizontal="right" vertical="center" wrapText="1"/>
    </xf>
    <xf numFmtId="180" fontId="2" fillId="33" borderId="4" xfId="47" applyFont="1" applyFill="1" applyBorder="1" applyAlignment="1">
      <alignment horizontal="right" vertical="center" wrapText="1"/>
    </xf>
    <xf numFmtId="0" fontId="2" fillId="33" borderId="0" xfId="115" applyFont="1" applyFill="1" applyAlignment="1">
      <alignment horizontal="right" vertical="center" wrapText="1"/>
      <protection/>
    </xf>
    <xf numFmtId="0" fontId="49" fillId="33" borderId="0" xfId="0" applyFont="1" applyFill="1" applyBorder="1" applyAlignment="1">
      <alignment horizontal="left"/>
    </xf>
    <xf numFmtId="0" fontId="49" fillId="33" borderId="0" xfId="0" applyFont="1" applyFill="1" applyBorder="1" applyAlignment="1">
      <alignment horizontal="center" wrapText="1"/>
    </xf>
    <xf numFmtId="180" fontId="49" fillId="33" borderId="10" xfId="47" applyFont="1" applyFill="1" applyBorder="1" applyAlignment="1">
      <alignment horizontal="right" wrapText="1"/>
    </xf>
    <xf numFmtId="3" fontId="32" fillId="33" borderId="0" xfId="47" applyNumberFormat="1" applyFont="1" applyFill="1" applyAlignment="1">
      <alignment horizontal="right" vertical="center" wrapText="1"/>
    </xf>
    <xf numFmtId="180" fontId="18" fillId="33" borderId="0" xfId="47" applyFont="1" applyFill="1" applyAlignment="1">
      <alignment horizontal="right" vertical="center" wrapText="1"/>
    </xf>
    <xf numFmtId="3" fontId="5" fillId="0" borderId="0" xfId="0" applyNumberFormat="1" applyFont="1" applyAlignment="1">
      <alignment horizontal="right" vertical="center" wrapText="1"/>
    </xf>
    <xf numFmtId="186" fontId="20" fillId="33" borderId="0" xfId="86" applyFont="1" applyFill="1" applyAlignment="1">
      <alignment horizontal="right" vertical="center" wrapText="1"/>
    </xf>
    <xf numFmtId="180" fontId="5" fillId="33" borderId="0" xfId="47" applyFont="1" applyFill="1" applyBorder="1" applyAlignment="1">
      <alignment horizontal="right" vertical="center" wrapText="1"/>
    </xf>
    <xf numFmtId="180" fontId="20" fillId="33" borderId="0" xfId="47" applyFont="1" applyFill="1" applyBorder="1" applyAlignment="1">
      <alignment horizontal="right" vertical="center" wrapText="1"/>
    </xf>
    <xf numFmtId="180" fontId="36" fillId="33" borderId="10" xfId="47" applyFont="1" applyFill="1" applyBorder="1" applyAlignment="1">
      <alignment horizontal="right" wrapText="1"/>
    </xf>
    <xf numFmtId="180" fontId="36" fillId="33" borderId="0" xfId="47" applyFont="1" applyFill="1" applyAlignment="1">
      <alignment horizontal="right" wrapText="1"/>
    </xf>
    <xf numFmtId="180" fontId="18" fillId="33" borderId="10" xfId="47" applyFont="1" applyFill="1" applyBorder="1" applyAlignment="1">
      <alignment horizontal="right" wrapText="1"/>
    </xf>
    <xf numFmtId="180" fontId="18" fillId="33" borderId="0" xfId="47" applyFont="1" applyFill="1" applyAlignment="1">
      <alignment horizontal="center" wrapText="1"/>
    </xf>
    <xf numFmtId="169" fontId="36" fillId="33" borderId="0" xfId="47" applyNumberFormat="1" applyFont="1" applyFill="1" applyAlignment="1">
      <alignment horizontal="right" vertical="center" wrapText="1"/>
    </xf>
    <xf numFmtId="169" fontId="38" fillId="33" borderId="0" xfId="47" applyNumberFormat="1" applyFont="1" applyFill="1" applyAlignment="1">
      <alignment horizontal="right" vertical="center" wrapText="1"/>
    </xf>
    <xf numFmtId="169" fontId="47" fillId="33" borderId="0" xfId="47" applyNumberFormat="1" applyFont="1" applyFill="1" applyAlignment="1">
      <alignment horizontal="right" vertical="center" wrapText="1"/>
    </xf>
    <xf numFmtId="3" fontId="44" fillId="33" borderId="0" xfId="47" applyNumberFormat="1" applyFont="1" applyFill="1" applyAlignment="1">
      <alignment horizontal="right" vertical="center" wrapText="1"/>
    </xf>
    <xf numFmtId="169" fontId="5" fillId="33" borderId="0" xfId="47" applyNumberFormat="1" applyFont="1" applyFill="1" applyAlignment="1">
      <alignment horizontal="right" vertical="center" wrapText="1"/>
    </xf>
    <xf numFmtId="169" fontId="18" fillId="33" borderId="0" xfId="47" applyNumberFormat="1" applyFont="1" applyFill="1" applyAlignment="1">
      <alignment horizontal="right" vertical="center" wrapText="1"/>
    </xf>
    <xf numFmtId="169" fontId="19" fillId="33" borderId="0" xfId="47" applyNumberFormat="1" applyFont="1" applyFill="1" applyAlignment="1">
      <alignment horizontal="right" vertical="center" wrapText="1"/>
    </xf>
    <xf numFmtId="0" fontId="18" fillId="33" borderId="10" xfId="116" applyFont="1" applyFill="1" applyBorder="1" applyAlignment="1">
      <alignment/>
      <protection/>
    </xf>
    <xf numFmtId="180" fontId="18" fillId="33" borderId="10" xfId="116" applyNumberFormat="1" applyFont="1" applyFill="1" applyBorder="1" applyAlignment="1">
      <alignment horizontal="right" wrapText="1"/>
      <protection/>
    </xf>
    <xf numFmtId="0" fontId="28" fillId="33" borderId="10" xfId="0" applyFont="1" applyFill="1" applyBorder="1" applyAlignment="1">
      <alignment wrapText="1"/>
    </xf>
    <xf numFmtId="169" fontId="18" fillId="0" borderId="0" xfId="61" applyNumberFormat="1" applyFont="1" applyBorder="1" applyAlignment="1">
      <alignment horizontal="right" vertical="center" wrapText="1"/>
    </xf>
    <xf numFmtId="3" fontId="18" fillId="0" borderId="22" xfId="116" applyNumberFormat="1" applyFont="1" applyFill="1" applyBorder="1" applyAlignment="1">
      <alignment horizontal="left" vertical="center"/>
      <protection/>
    </xf>
    <xf numFmtId="3" fontId="5" fillId="0" borderId="0" xfId="116" applyNumberFormat="1" applyFont="1" applyFill="1" applyAlignment="1">
      <alignment horizontal="left" vertical="center"/>
      <protection/>
    </xf>
    <xf numFmtId="180" fontId="44" fillId="33" borderId="0" xfId="47" applyFont="1" applyFill="1" applyAlignment="1">
      <alignment horizontal="center" vertical="center"/>
    </xf>
    <xf numFmtId="180" fontId="38" fillId="33" borderId="0" xfId="47" applyFont="1" applyFill="1" applyAlignment="1">
      <alignment horizontal="center" vertical="center"/>
    </xf>
    <xf numFmtId="169" fontId="47" fillId="33" borderId="0" xfId="47" applyNumberFormat="1" applyFont="1" applyFill="1" applyAlignment="1">
      <alignment horizontal="center" vertical="center" wrapText="1"/>
    </xf>
    <xf numFmtId="3" fontId="38" fillId="33" borderId="0" xfId="47" applyNumberFormat="1" applyFont="1" applyFill="1" applyAlignment="1">
      <alignment horizontal="center" vertical="center" wrapText="1"/>
    </xf>
    <xf numFmtId="180" fontId="47" fillId="33" borderId="0" xfId="47" applyFont="1" applyFill="1" applyAlignment="1">
      <alignment horizontal="center" vertical="center" wrapText="1"/>
    </xf>
    <xf numFmtId="0" fontId="20" fillId="33" borderId="0" xfId="0" applyFont="1" applyFill="1" applyAlignment="1">
      <alignment vertical="center"/>
    </xf>
    <xf numFmtId="0" fontId="18" fillId="33" borderId="0" xfId="0" applyFont="1" applyFill="1" applyAlignment="1">
      <alignment horizontal="left" vertical="center"/>
    </xf>
    <xf numFmtId="3" fontId="18" fillId="33" borderId="7" xfId="47" applyNumberFormat="1" applyFont="1" applyFill="1" applyBorder="1" applyAlignment="1">
      <alignment horizontal="right" vertical="center" wrapText="1"/>
    </xf>
    <xf numFmtId="0" fontId="36" fillId="0" borderId="10" xfId="113" applyFont="1" applyBorder="1" applyAlignment="1" quotePrefix="1">
      <alignment horizontal="right" vertical="center" wrapText="1"/>
      <protection/>
    </xf>
    <xf numFmtId="9" fontId="5" fillId="33" borderId="0" xfId="47" applyNumberFormat="1" applyFont="1" applyFill="1" applyAlignment="1">
      <alignment horizontal="right" vertical="center" wrapText="1"/>
    </xf>
    <xf numFmtId="0" fontId="2" fillId="33" borderId="0" xfId="0" applyFont="1" applyFill="1" applyBorder="1" applyAlignment="1">
      <alignment horizontal="left" vertical="center" wrapText="1"/>
    </xf>
    <xf numFmtId="0" fontId="50" fillId="33" borderId="0" xfId="0" applyFont="1" applyFill="1" applyBorder="1" applyAlignment="1">
      <alignment horizontal="justify" vertical="center" wrapText="1"/>
    </xf>
    <xf numFmtId="215" fontId="2" fillId="33" borderId="0" xfId="62" applyNumberFormat="1" applyFont="1" applyFill="1" applyBorder="1" applyAlignment="1">
      <alignment horizontal="justify" vertical="center"/>
    </xf>
    <xf numFmtId="223" fontId="49" fillId="33" borderId="0" xfId="115" applyNumberFormat="1" applyFont="1" applyFill="1" applyBorder="1" applyAlignment="1">
      <alignment horizontal="right" vertical="center" shrinkToFit="1"/>
      <protection/>
    </xf>
    <xf numFmtId="0" fontId="51" fillId="33" borderId="0" xfId="115" applyFont="1" applyFill="1" applyAlignment="1">
      <alignment vertical="center"/>
      <protection/>
    </xf>
    <xf numFmtId="2" fontId="51" fillId="33" borderId="0" xfId="115" applyNumberFormat="1" applyFont="1" applyFill="1" applyAlignment="1">
      <alignment horizontal="right" vertical="center"/>
      <protection/>
    </xf>
    <xf numFmtId="0" fontId="51" fillId="33" borderId="0" xfId="113" applyFont="1" applyFill="1" applyAlignment="1">
      <alignment horizontal="center" vertical="center"/>
      <protection/>
    </xf>
    <xf numFmtId="3" fontId="51" fillId="33" borderId="0" xfId="113" applyNumberFormat="1" applyFont="1" applyFill="1" applyAlignment="1">
      <alignment horizontal="right" vertical="center" wrapText="1"/>
      <protection/>
    </xf>
    <xf numFmtId="0" fontId="18" fillId="0" borderId="0" xfId="113" applyFont="1" applyBorder="1" applyAlignment="1">
      <alignment horizontal="left" vertical="center" wrapText="1"/>
      <protection/>
    </xf>
    <xf numFmtId="0" fontId="18" fillId="0" borderId="0" xfId="113" applyFont="1" applyBorder="1" applyAlignment="1">
      <alignment horizontal="left" vertical="center"/>
      <protection/>
    </xf>
    <xf numFmtId="0" fontId="18" fillId="0" borderId="0" xfId="118" applyFont="1" applyBorder="1" applyAlignment="1" applyProtection="1">
      <alignment horizontal="center" vertical="center"/>
      <protection/>
    </xf>
    <xf numFmtId="0" fontId="49" fillId="33" borderId="0" xfId="0" applyFont="1" applyFill="1" applyAlignment="1">
      <alignment horizontal="right" vertical="center" wrapText="1"/>
    </xf>
    <xf numFmtId="180" fontId="36" fillId="33" borderId="0" xfId="47" applyFont="1" applyFill="1" applyBorder="1" applyAlignment="1">
      <alignment horizontal="right" vertical="center" wrapText="1"/>
    </xf>
    <xf numFmtId="180" fontId="36" fillId="33" borderId="10" xfId="47" applyFont="1" applyFill="1" applyBorder="1" applyAlignment="1">
      <alignment horizontal="right" vertical="center" wrapText="1"/>
    </xf>
    <xf numFmtId="180" fontId="36" fillId="33" borderId="0" xfId="47" applyFont="1" applyFill="1" applyBorder="1" applyAlignment="1">
      <alignment horizontal="right" wrapText="1"/>
    </xf>
    <xf numFmtId="180" fontId="36" fillId="33" borderId="10" xfId="47" applyFont="1" applyFill="1" applyBorder="1" applyAlignment="1">
      <alignment horizontal="right" wrapText="1"/>
    </xf>
    <xf numFmtId="180" fontId="36" fillId="33" borderId="0" xfId="57" applyFont="1" applyFill="1" applyBorder="1" applyAlignment="1">
      <alignment horizontal="right" wrapText="1"/>
    </xf>
    <xf numFmtId="180" fontId="36" fillId="33" borderId="10" xfId="57" applyFont="1" applyFill="1" applyBorder="1" applyAlignment="1">
      <alignment horizontal="right" wrapText="1"/>
    </xf>
    <xf numFmtId="0" fontId="18" fillId="0" borderId="0" xfId="116" applyFont="1" applyFill="1" applyAlignment="1">
      <alignment horizontal="center" vertical="center"/>
      <protection/>
    </xf>
    <xf numFmtId="0" fontId="18" fillId="34" borderId="23" xfId="116" applyFont="1" applyFill="1" applyBorder="1" applyAlignment="1">
      <alignment horizontal="center" vertical="center" wrapText="1"/>
      <protection/>
    </xf>
    <xf numFmtId="0" fontId="5" fillId="0" borderId="24" xfId="0" applyFont="1" applyBorder="1" applyAlignment="1">
      <alignment horizontal="center" vertical="center" wrapText="1"/>
    </xf>
    <xf numFmtId="0" fontId="18" fillId="34" borderId="25" xfId="116" applyFont="1" applyFill="1" applyBorder="1" applyAlignment="1">
      <alignment horizontal="center" vertical="center" wrapText="1"/>
      <protection/>
    </xf>
    <xf numFmtId="0" fontId="5" fillId="0" borderId="16" xfId="0" applyFont="1" applyBorder="1" applyAlignment="1">
      <alignment horizontal="center" vertical="center" wrapText="1"/>
    </xf>
    <xf numFmtId="0" fontId="18" fillId="34" borderId="26" xfId="116" applyFont="1" applyFill="1" applyBorder="1" applyAlignment="1">
      <alignment horizontal="center" vertical="center" wrapText="1"/>
      <protection/>
    </xf>
    <xf numFmtId="0" fontId="5" fillId="0" borderId="27" xfId="0" applyFont="1" applyBorder="1" applyAlignment="1">
      <alignment horizontal="center" vertical="center" wrapText="1"/>
    </xf>
    <xf numFmtId="169" fontId="18" fillId="34" borderId="25" xfId="116" applyNumberFormat="1" applyFont="1" applyFill="1" applyBorder="1" applyAlignment="1">
      <alignment horizontal="center" vertical="center" wrapText="1"/>
      <protection/>
    </xf>
  </cellXfs>
  <cellStyles count="124">
    <cellStyle name="Normal" xfId="0"/>
    <cellStyle name="# ##0" xfId="15"/>
    <cellStyle name="??_kc-elec system check list" xfId="16"/>
    <cellStyle name="00" xfId="17"/>
    <cellStyle name="20% - Accent1" xfId="18"/>
    <cellStyle name="20% - Accent2" xfId="19"/>
    <cellStyle name="20% - Accent3" xfId="20"/>
    <cellStyle name="20% - Accent4" xfId="21"/>
    <cellStyle name="20% - Accent5" xfId="22"/>
    <cellStyle name="20% - Accent6" xfId="23"/>
    <cellStyle name="40% - Accent1" xfId="24"/>
    <cellStyle name="40% - Accent2" xfId="25"/>
    <cellStyle name="40% - Accent3" xfId="26"/>
    <cellStyle name="40% - Accent4" xfId="27"/>
    <cellStyle name="40% - Accent5" xfId="28"/>
    <cellStyle name="40% - Accent6" xfId="29"/>
    <cellStyle name="60% - Accent1" xfId="30"/>
    <cellStyle name="60% - Accent2" xfId="31"/>
    <cellStyle name="60% - Accent3" xfId="32"/>
    <cellStyle name="60% - Accent4" xfId="33"/>
    <cellStyle name="60% - Accent5" xfId="34"/>
    <cellStyle name="60% - Accent6" xfId="35"/>
    <cellStyle name="Accent1" xfId="36"/>
    <cellStyle name="Accent2" xfId="37"/>
    <cellStyle name="Accent3" xfId="38"/>
    <cellStyle name="Accent4" xfId="39"/>
    <cellStyle name="Accent5" xfId="40"/>
    <cellStyle name="Accent6" xfId="41"/>
    <cellStyle name="Bad" xfId="42"/>
    <cellStyle name="Calculation" xfId="43"/>
    <cellStyle name="Centered Heading" xfId="44"/>
    <cellStyle name="Check Cell" xfId="45"/>
    <cellStyle name="Column_Title" xfId="46"/>
    <cellStyle name="Comma" xfId="47"/>
    <cellStyle name="Comma %" xfId="48"/>
    <cellStyle name="Comma [0]" xfId="49"/>
    <cellStyle name="Comma [0]_BCLCTT" xfId="50"/>
    <cellStyle name="Comma 0.0" xfId="51"/>
    <cellStyle name="Comma 0.0%" xfId="52"/>
    <cellStyle name="Comma 0.00" xfId="53"/>
    <cellStyle name="Comma 0.00%" xfId="54"/>
    <cellStyle name="Comma 0.000" xfId="55"/>
    <cellStyle name="Comma 0.000%" xfId="56"/>
    <cellStyle name="Comma 10 2" xfId="57"/>
    <cellStyle name="Comma 4" xfId="58"/>
    <cellStyle name="Comma 5 3" xfId="59"/>
    <cellStyle name="Comma_71xx Sach" xfId="60"/>
    <cellStyle name="Comma_BCLCTT" xfId="61"/>
    <cellStyle name="Comma_Mau BCLCTT" xfId="62"/>
    <cellStyle name="Comma_Worksheet in  US Financial Statements Ref. Workbook - Single Co" xfId="63"/>
    <cellStyle name="Comma0" xfId="64"/>
    <cellStyle name="Company Name" xfId="65"/>
    <cellStyle name="CR Comma" xfId="66"/>
    <cellStyle name="CR Currency" xfId="67"/>
    <cellStyle name="Credit" xfId="68"/>
    <cellStyle name="Credit subtotal" xfId="69"/>
    <cellStyle name="Credit Total" xfId="70"/>
    <cellStyle name="Currency" xfId="71"/>
    <cellStyle name="Currency %" xfId="72"/>
    <cellStyle name="Currency [0]" xfId="73"/>
    <cellStyle name="Currency 0.0" xfId="74"/>
    <cellStyle name="Currency 0.0%" xfId="75"/>
    <cellStyle name="Currency 0.0_Worksheet in   BC-xi mang HT" xfId="76"/>
    <cellStyle name="Currency 0.00" xfId="77"/>
    <cellStyle name="Currency 0.00%" xfId="78"/>
    <cellStyle name="Currency 0.00_Worksheet in   BC-xi mang HT" xfId="79"/>
    <cellStyle name="Currency 0.000" xfId="80"/>
    <cellStyle name="Currency 0.000%" xfId="81"/>
    <cellStyle name="Currency 0.000_Worksheet in   BC-xi mang HT" xfId="82"/>
    <cellStyle name="Currency0" xfId="83"/>
    <cellStyle name="Date" xfId="84"/>
    <cellStyle name="ddmmyy" xfId="85"/>
    <cellStyle name="Debit" xfId="86"/>
    <cellStyle name="Debit subtotal" xfId="87"/>
    <cellStyle name="Debit Total" xfId="88"/>
    <cellStyle name="Explanatory Text" xfId="89"/>
    <cellStyle name="Fixed" xfId="90"/>
    <cellStyle name="Followed Hyperlink" xfId="91"/>
    <cellStyle name="Good" xfId="92"/>
    <cellStyle name="Header1" xfId="93"/>
    <cellStyle name="Header2" xfId="94"/>
    <cellStyle name="Heading" xfId="95"/>
    <cellStyle name="Heading 1" xfId="96"/>
    <cellStyle name="Heading 2" xfId="97"/>
    <cellStyle name="Heading 3" xfId="98"/>
    <cellStyle name="Heading 4" xfId="99"/>
    <cellStyle name="Heading No Underline" xfId="100"/>
    <cellStyle name="Heading With Underline" xfId="101"/>
    <cellStyle name="Hyperlink" xfId="102"/>
    <cellStyle name="Input" xfId="103"/>
    <cellStyle name="Kiểu 1" xfId="104"/>
    <cellStyle name="Linked Cell" xfId="105"/>
    <cellStyle name="Neutral" xfId="106"/>
    <cellStyle name="Normal 11" xfId="107"/>
    <cellStyle name="Normal 12" xfId="108"/>
    <cellStyle name="Normal 2" xfId="109"/>
    <cellStyle name="Normal 9 2" xfId="110"/>
    <cellStyle name="Normal VN" xfId="111"/>
    <cellStyle name="Normal_22311 Draf Financial Statementsxm 19" xfId="112"/>
    <cellStyle name="Normal_BCLCTT" xfId="113"/>
    <cellStyle name="Normal_BCLCTT 3 2" xfId="114"/>
    <cellStyle name="Normal_Mau BCLCTT" xfId="115"/>
    <cellStyle name="Normal_SHEET" xfId="116"/>
    <cellStyle name="Normal_TH but toan dieu chinh VP cong ty" xfId="117"/>
    <cellStyle name="Normal_Worksheet in  US Financial Statements Ref. Workbook - Single Co" xfId="118"/>
    <cellStyle name="Normal_Worksheet in TB LS Blank Leadsheet Excel Template - Used by Trial Balance to Create Leadsheets" xfId="119"/>
    <cellStyle name="Note" xfId="120"/>
    <cellStyle name="Output" xfId="121"/>
    <cellStyle name="Percent" xfId="122"/>
    <cellStyle name="Percent %" xfId="123"/>
    <cellStyle name="Percent % Long Underline" xfId="124"/>
    <cellStyle name="Percent %_Worksheet in  US Financial Statements Ref. Workbook - Single Co" xfId="125"/>
    <cellStyle name="Percent (0)" xfId="126"/>
    <cellStyle name="Percent 0.0%" xfId="127"/>
    <cellStyle name="Percent 0.0% Long Underline" xfId="128"/>
    <cellStyle name="Percent 0.00%" xfId="129"/>
    <cellStyle name="Percent 0.00% Long Underline" xfId="130"/>
    <cellStyle name="Percent 0.000%" xfId="131"/>
    <cellStyle name="Percent 0.000% Long Underline" xfId="132"/>
    <cellStyle name="Style Date" xfId="133"/>
    <cellStyle name="Tickmark" xfId="134"/>
    <cellStyle name="Title" xfId="135"/>
    <cellStyle name="Total" xfId="136"/>
    <cellStyle name="Warning Text" xfId="137"/>
  </cellStyles>
  <dxfs count="1"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externalLink" Target="externalLinks/externalLink3.xml" /><Relationship Id="rId19" Type="http://schemas.openxmlformats.org/officeDocument/2006/relationships/externalLink" Target="externalLinks/externalLink4.xml" /><Relationship Id="rId20" Type="http://schemas.openxmlformats.org/officeDocument/2006/relationships/externalLink" Target="externalLinks/externalLink5.xml" /><Relationship Id="rId21" Type="http://schemas.openxmlformats.org/officeDocument/2006/relationships/externalLink" Target="externalLinks/externalLink6.xml" /><Relationship Id="rId22" Type="http://schemas.openxmlformats.org/officeDocument/2006/relationships/externalLink" Target="externalLinks/externalLink7.xml" /><Relationship Id="rId23" Type="http://schemas.openxmlformats.org/officeDocument/2006/relationships/externalLink" Target="externalLinks/externalLink8.xml" /><Relationship Id="rId24" Type="http://schemas.openxmlformats.org/officeDocument/2006/relationships/externalLink" Target="externalLinks/externalLink9.xml" /><Relationship Id="rId25" Type="http://schemas.openxmlformats.org/officeDocument/2006/relationships/externalLink" Target="externalLinks/externalLink10.xml" /><Relationship Id="rId2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150</xdr:row>
      <xdr:rowOff>0</xdr:rowOff>
    </xdr:from>
    <xdr:to>
      <xdr:col>1</xdr:col>
      <xdr:colOff>1076325</xdr:colOff>
      <xdr:row>150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6200" y="17402175"/>
          <a:ext cx="12477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Ng­êi lËp biÓu</a:t>
          </a:r>
        </a:p>
      </xdr:txBody>
    </xdr:sp>
    <xdr:clientData/>
  </xdr:twoCellAnchor>
  <xdr:oneCellAnchor>
    <xdr:from>
      <xdr:col>1</xdr:col>
      <xdr:colOff>2381250</xdr:colOff>
      <xdr:row>187</xdr:row>
      <xdr:rowOff>0</xdr:rowOff>
    </xdr:from>
    <xdr:ext cx="76200" cy="200025"/>
    <xdr:sp>
      <xdr:nvSpPr>
        <xdr:cNvPr id="2" name="Text Box 2"/>
        <xdr:cNvSpPr txBox="1">
          <a:spLocks noChangeArrowheads="1"/>
        </xdr:cNvSpPr>
      </xdr:nvSpPr>
      <xdr:spPr>
        <a:xfrm>
          <a:off x="2628900" y="24069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</xdr:col>
      <xdr:colOff>1828800</xdr:colOff>
      <xdr:row>150</xdr:row>
      <xdr:rowOff>0</xdr:rowOff>
    </xdr:from>
    <xdr:to>
      <xdr:col>2</xdr:col>
      <xdr:colOff>0</xdr:colOff>
      <xdr:row>150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2076450" y="17402175"/>
          <a:ext cx="5524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KÕ to¸n tr­ëng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Virus\BC%20NM%20Thuoc%20la%20Bac%20son%202004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CPA%20Viet%20Nam\Khach%20hang%20CPA\Khach%20hang%202012\Ki&#7875;m%20to&#225;n%20BCTC\Licogi%2018%20-%20Ki&#7875;m%20to&#225;n%209%20th&#225;ng%202011\C&#244;ng%20ty%20Licogi%2018.3\Bien%20ban%20kiem%20toan%209%20thang\22311%20Draf%20Financial%20Statements%20Cty%20Licogi%2018.3%20(soat%20xet%209%20thang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Hathu\QT-OK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Hathu\Chuong%20trinh%20ke%20toan%20exel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Hathu\KTXD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Hathu\2005\Bac%20Son\BCLCTT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BC\BCLCTT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kienpt\LOCALS~1\Temp\New%20folder\5210%20Investments%20Leadsheet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kienpt\LOCALS~1\Temp\New%20folder\5110%20Cash%20Leadsheet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vanhuyen\My%20works\Khach%20hang%202005\Bao%20bi%20Son%20Linh%20Viet%20Trung\BCTC\22311%20Draf%20Financial%20Statements%20-%20SLV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lance Sheet (2)"/>
      <sheetName val="Income Statement1 (2)"/>
      <sheetName val="Income Statement 2 (2)"/>
      <sheetName val="Cash flow - Indirect method (2)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BS -TH"/>
      <sheetName val="IS TH"/>
      <sheetName val="BS"/>
      <sheetName val="IS"/>
      <sheetName val="CF - Ind."/>
      <sheetName val="Cash flow - Direct method "/>
      <sheetName val="Notes"/>
      <sheetName val="Note-unlink"/>
      <sheetName val="Related party"/>
      <sheetName val="Assets 1"/>
      <sheetName val="Resourse(1)"/>
      <sheetName val="Resourse (2)"/>
      <sheetName val="CT von"/>
      <sheetName val="TB Noteline"/>
      <sheetName val="TB Details"/>
      <sheetName val="Von DKKD"/>
      <sheetName val="TH But toan DC"/>
      <sheetName val="BTDC"/>
    </sheetNames>
    <sheetDataSet>
      <sheetData sheetId="2">
        <row r="1">
          <cell r="F1" t="str">
            <v>Báo cáo tài chính</v>
          </cell>
        </row>
        <row r="2">
          <cell r="F2" t="str">
            <v>Cho năm tài chính kết thúc ngày 30 tháng 09 năm 2011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TDN"/>
      <sheetName val="Manhinh"/>
      <sheetName val="Sort"/>
      <sheetName val="So cai TK 111"/>
      <sheetName val="Nhat ky chung"/>
      <sheetName val="Công nợ"/>
      <sheetName val="Giá thành"/>
      <sheetName val="N"/>
      <sheetName val="X"/>
      <sheetName val="NXT"/>
      <sheetName val="CDPS"/>
      <sheetName val="kq1"/>
      <sheetName val="kq2"/>
      <sheetName val="kq3"/>
      <sheetName val="Cashflow"/>
      <sheetName val="TKTS"/>
      <sheetName val="DT-CP"/>
      <sheetName val="TNDN"/>
      <sheetName val="TH-TTthue"/>
      <sheetName val="Th-minh"/>
      <sheetName val="GTGT"/>
      <sheetName val="DVao"/>
      <sheetName val="DRa"/>
      <sheetName val="SDHD"/>
      <sheetName val="thử"/>
      <sheetName val="00000000"/>
      <sheetName val="BTHCT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odule3"/>
      <sheetName val="TTDN"/>
      <sheetName val="NKC"/>
      <sheetName val="HDGTGT"/>
      <sheetName val="DL_TC"/>
      <sheetName val="PC"/>
      <sheetName val="PT"/>
      <sheetName val="BCD"/>
      <sheetName val="BTHCT"/>
      <sheetName val="BCDKT"/>
      <sheetName val="NXTHH"/>
      <sheetName val="BKTT"/>
      <sheetName val="SKTCT"/>
      <sheetName val="BANRA"/>
      <sheetName val="MUAVAO"/>
      <sheetName val="TKTGTGT"/>
      <sheetName val="KTXLDL"/>
      <sheetName val="STK"/>
      <sheetName val="SKTCP"/>
      <sheetName val="SCTCN"/>
      <sheetName val="SCTHH"/>
      <sheetName val="SQTM"/>
      <sheetName val="NXTVT"/>
      <sheetName val="BTHNXT"/>
      <sheetName val="PTTC"/>
      <sheetName val="DHV"/>
      <sheetName val="KQKD"/>
      <sheetName val="NOPNS"/>
      <sheetName val="GTGT"/>
      <sheetName val="LCTT"/>
      <sheetName val="PB1562"/>
      <sheetName val="KHTSCD"/>
      <sheetName val="Bia"/>
    </sheetNames>
    <sheetDataSet>
      <sheetData sheetId="7">
        <row r="9">
          <cell r="A9">
            <v>111</v>
          </cell>
        </row>
        <row r="10">
          <cell r="A10">
            <v>112</v>
          </cell>
        </row>
        <row r="11">
          <cell r="A11">
            <v>131</v>
          </cell>
        </row>
        <row r="12">
          <cell r="A12">
            <v>133</v>
          </cell>
        </row>
        <row r="13">
          <cell r="A13">
            <v>1381</v>
          </cell>
        </row>
        <row r="14">
          <cell r="A14">
            <v>1388</v>
          </cell>
        </row>
        <row r="15">
          <cell r="A15">
            <v>139</v>
          </cell>
        </row>
        <row r="16">
          <cell r="A16">
            <v>141</v>
          </cell>
        </row>
        <row r="17">
          <cell r="A17">
            <v>142</v>
          </cell>
        </row>
        <row r="18">
          <cell r="A18">
            <v>144</v>
          </cell>
        </row>
        <row r="19">
          <cell r="A19">
            <v>152</v>
          </cell>
        </row>
        <row r="20">
          <cell r="A20">
            <v>153</v>
          </cell>
        </row>
        <row r="21">
          <cell r="A21">
            <v>1561</v>
          </cell>
        </row>
        <row r="22">
          <cell r="A22">
            <v>1562</v>
          </cell>
        </row>
        <row r="23">
          <cell r="A23">
            <v>211</v>
          </cell>
        </row>
        <row r="24">
          <cell r="A24">
            <v>214</v>
          </cell>
        </row>
        <row r="25">
          <cell r="A25">
            <v>241</v>
          </cell>
        </row>
        <row r="26">
          <cell r="A26">
            <v>242</v>
          </cell>
        </row>
        <row r="27">
          <cell r="A27">
            <v>311</v>
          </cell>
        </row>
        <row r="28">
          <cell r="A28">
            <v>331</v>
          </cell>
        </row>
        <row r="29">
          <cell r="A29">
            <v>333</v>
          </cell>
        </row>
        <row r="30">
          <cell r="A30">
            <v>334</v>
          </cell>
        </row>
        <row r="31">
          <cell r="A31">
            <v>335</v>
          </cell>
        </row>
        <row r="32">
          <cell r="A32">
            <v>3381</v>
          </cell>
        </row>
        <row r="33">
          <cell r="A33">
            <v>3382</v>
          </cell>
        </row>
        <row r="34">
          <cell r="A34">
            <v>3383</v>
          </cell>
        </row>
        <row r="35">
          <cell r="A35">
            <v>3384</v>
          </cell>
        </row>
        <row r="36">
          <cell r="A36">
            <v>3388</v>
          </cell>
        </row>
        <row r="37">
          <cell r="A37">
            <v>411</v>
          </cell>
        </row>
        <row r="38">
          <cell r="A38">
            <v>412</v>
          </cell>
        </row>
        <row r="39">
          <cell r="A39">
            <v>413</v>
          </cell>
        </row>
        <row r="40">
          <cell r="A40">
            <v>414</v>
          </cell>
        </row>
        <row r="41">
          <cell r="A41">
            <v>415</v>
          </cell>
        </row>
        <row r="42">
          <cell r="A42">
            <v>421</v>
          </cell>
        </row>
        <row r="43">
          <cell r="A43">
            <v>431</v>
          </cell>
        </row>
        <row r="44">
          <cell r="A44">
            <v>441</v>
          </cell>
        </row>
        <row r="45">
          <cell r="A45">
            <v>511</v>
          </cell>
        </row>
        <row r="46">
          <cell r="A46">
            <v>515</v>
          </cell>
        </row>
        <row r="47">
          <cell r="A47">
            <v>632</v>
          </cell>
        </row>
        <row r="48">
          <cell r="A48">
            <v>635</v>
          </cell>
        </row>
        <row r="49">
          <cell r="A49">
            <v>641</v>
          </cell>
        </row>
        <row r="50">
          <cell r="A50">
            <v>642</v>
          </cell>
        </row>
        <row r="51">
          <cell r="A51">
            <v>711</v>
          </cell>
        </row>
        <row r="52">
          <cell r="A52">
            <v>811</v>
          </cell>
        </row>
        <row r="53">
          <cell r="A53">
            <v>911</v>
          </cell>
        </row>
      </sheetData>
      <sheetData sheetId="8">
        <row r="11">
          <cell r="B11">
            <v>131</v>
          </cell>
        </row>
        <row r="12">
          <cell r="B12" t="str">
            <v>131CT01</v>
          </cell>
        </row>
        <row r="13">
          <cell r="B13" t="str">
            <v>131CT02</v>
          </cell>
        </row>
        <row r="14">
          <cell r="B14">
            <v>0</v>
          </cell>
        </row>
        <row r="15">
          <cell r="B15">
            <v>133</v>
          </cell>
        </row>
        <row r="16">
          <cell r="B16">
            <v>1331</v>
          </cell>
        </row>
        <row r="17">
          <cell r="B17">
            <v>1333</v>
          </cell>
        </row>
        <row r="18">
          <cell r="B18">
            <v>1334</v>
          </cell>
        </row>
        <row r="19">
          <cell r="B19">
            <v>1335</v>
          </cell>
        </row>
        <row r="20">
          <cell r="B20">
            <v>0</v>
          </cell>
        </row>
        <row r="21">
          <cell r="B21">
            <v>1388</v>
          </cell>
        </row>
        <row r="22">
          <cell r="B22" t="str">
            <v>1388CT01</v>
          </cell>
        </row>
        <row r="23">
          <cell r="B23" t="str">
            <v>1388CT02</v>
          </cell>
        </row>
        <row r="24">
          <cell r="B24">
            <v>0</v>
          </cell>
        </row>
        <row r="25">
          <cell r="B25">
            <v>141</v>
          </cell>
        </row>
        <row r="26">
          <cell r="B26" t="str">
            <v>141HU01</v>
          </cell>
        </row>
        <row r="27">
          <cell r="B27" t="str">
            <v>141TU01</v>
          </cell>
        </row>
        <row r="28">
          <cell r="B28">
            <v>0</v>
          </cell>
        </row>
        <row r="29">
          <cell r="B29">
            <v>331</v>
          </cell>
        </row>
        <row r="30">
          <cell r="B30" t="str">
            <v>331CT01</v>
          </cell>
        </row>
        <row r="31">
          <cell r="B31" t="str">
            <v>331CT02</v>
          </cell>
        </row>
        <row r="32">
          <cell r="B32" t="str">
            <v>331CH01</v>
          </cell>
        </row>
        <row r="33">
          <cell r="B33">
            <v>0</v>
          </cell>
        </row>
        <row r="34">
          <cell r="B34">
            <v>333</v>
          </cell>
        </row>
        <row r="35">
          <cell r="B35">
            <v>33311</v>
          </cell>
        </row>
        <row r="36">
          <cell r="B36">
            <v>33312</v>
          </cell>
        </row>
        <row r="37">
          <cell r="B37">
            <v>33313</v>
          </cell>
        </row>
        <row r="38">
          <cell r="B38">
            <v>3333</v>
          </cell>
        </row>
        <row r="39">
          <cell r="B39">
            <v>3334</v>
          </cell>
        </row>
        <row r="40">
          <cell r="B40">
            <v>3338</v>
          </cell>
        </row>
        <row r="41">
          <cell r="B41">
            <v>3339</v>
          </cell>
        </row>
        <row r="42">
          <cell r="B42">
            <v>0</v>
          </cell>
        </row>
        <row r="43">
          <cell r="B43">
            <v>3388</v>
          </cell>
        </row>
        <row r="44">
          <cell r="B44" t="str">
            <v>3388CT01</v>
          </cell>
        </row>
        <row r="45">
          <cell r="B45" t="str">
            <v>3388XU01</v>
          </cell>
        </row>
        <row r="46">
          <cell r="B46">
            <v>0</v>
          </cell>
        </row>
        <row r="47">
          <cell r="B47">
            <v>632</v>
          </cell>
        </row>
        <row r="48">
          <cell r="B48" t="str">
            <v>632TT</v>
          </cell>
        </row>
        <row r="49">
          <cell r="B49" t="str">
            <v>632PB</v>
          </cell>
        </row>
        <row r="50">
          <cell r="B50">
            <v>0</v>
          </cell>
        </row>
        <row r="51">
          <cell r="B51">
            <v>635</v>
          </cell>
        </row>
        <row r="52">
          <cell r="B52">
            <v>6351</v>
          </cell>
        </row>
        <row r="53">
          <cell r="B53">
            <v>6352</v>
          </cell>
        </row>
        <row r="54">
          <cell r="B54">
            <v>6353</v>
          </cell>
        </row>
        <row r="55">
          <cell r="B55">
            <v>0</v>
          </cell>
        </row>
        <row r="56">
          <cell r="B56">
            <v>641</v>
          </cell>
        </row>
        <row r="57">
          <cell r="B57">
            <v>6411</v>
          </cell>
        </row>
        <row r="58">
          <cell r="B58">
            <v>6412</v>
          </cell>
        </row>
        <row r="59">
          <cell r="B59">
            <v>6413</v>
          </cell>
        </row>
        <row r="60">
          <cell r="B60">
            <v>6414</v>
          </cell>
        </row>
        <row r="61">
          <cell r="B61">
            <v>6417</v>
          </cell>
        </row>
        <row r="62">
          <cell r="B62">
            <v>6418</v>
          </cell>
        </row>
        <row r="63">
          <cell r="B63">
            <v>0</v>
          </cell>
        </row>
        <row r="64">
          <cell r="B64">
            <v>642</v>
          </cell>
        </row>
        <row r="65">
          <cell r="B65">
            <v>6421</v>
          </cell>
        </row>
        <row r="66">
          <cell r="B66">
            <v>6422</v>
          </cell>
        </row>
        <row r="67">
          <cell r="B67">
            <v>6423</v>
          </cell>
        </row>
        <row r="68">
          <cell r="B68">
            <v>6424</v>
          </cell>
        </row>
        <row r="69">
          <cell r="B69">
            <v>6427</v>
          </cell>
        </row>
        <row r="70">
          <cell r="B70">
            <v>6428</v>
          </cell>
        </row>
      </sheetData>
      <sheetData sheetId="10">
        <row r="9">
          <cell r="C9" t="str">
            <v>Xang 92</v>
          </cell>
        </row>
        <row r="10">
          <cell r="C10" t="str">
            <v>Xang 90</v>
          </cell>
        </row>
        <row r="11">
          <cell r="C11" t="str">
            <v>Xang 83</v>
          </cell>
        </row>
        <row r="12">
          <cell r="C12" t="str">
            <v>Dau D.O</v>
          </cell>
        </row>
        <row r="13">
          <cell r="C13" t="str">
            <v>Dau Trang</v>
          </cell>
        </row>
        <row r="14">
          <cell r="C14" t="str">
            <v>Nhot Phuy</v>
          </cell>
        </row>
        <row r="15">
          <cell r="C15" t="str">
            <v>Nhot Cal HD 40</v>
          </cell>
        </row>
        <row r="16">
          <cell r="C16" t="str">
            <v>Nhot Cal HD 50</v>
          </cell>
        </row>
        <row r="17">
          <cell r="C17" t="str">
            <v>Nhot GAMA.X</v>
          </cell>
        </row>
        <row r="18">
          <cell r="C18" t="str">
            <v>Nhot GAMA</v>
          </cell>
        </row>
        <row r="19">
          <cell r="C19" t="str">
            <v>Nhot GAMA.M</v>
          </cell>
        </row>
        <row r="20">
          <cell r="C20" t="str">
            <v>Nhot Vistra 4T</v>
          </cell>
        </row>
        <row r="21">
          <cell r="C21" t="str">
            <v>Nhot Vistra 2T</v>
          </cell>
        </row>
        <row r="22">
          <cell r="C22" t="str">
            <v>Nhot Avance</v>
          </cell>
        </row>
        <row r="23">
          <cell r="C23" t="str">
            <v>Nhot (140)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Module3"/>
      <sheetName val="TTDN"/>
      <sheetName val="NKC"/>
      <sheetName val="HDGTGT"/>
      <sheetName val="DL_TC"/>
      <sheetName val="PC"/>
      <sheetName val="PT"/>
      <sheetName val="BCD"/>
      <sheetName val="BTHCT"/>
      <sheetName val="BCDKT"/>
      <sheetName val="NXTHH"/>
      <sheetName val="BKTT"/>
      <sheetName val="SKTCT"/>
      <sheetName val="BANRA"/>
      <sheetName val="MUAVAO"/>
      <sheetName val="TKTGTGT"/>
      <sheetName val="KTXLDL"/>
      <sheetName val="STK"/>
      <sheetName val="SKTCP"/>
      <sheetName val="SCTCN"/>
      <sheetName val="SCTHH"/>
      <sheetName val="SQTM"/>
      <sheetName val="NXTVT"/>
      <sheetName val="BTHNXT"/>
      <sheetName val="PTTC"/>
      <sheetName val="DHV"/>
      <sheetName val="KQKD"/>
      <sheetName val="NOPNS"/>
      <sheetName val="GTGT"/>
      <sheetName val="LCTT"/>
      <sheetName val="PB1562"/>
      <sheetName val="KHTSCD"/>
      <sheetName val="Bia"/>
      <sheetName val="TONG HOP"/>
    </sheetNames>
    <sheetDataSet>
      <sheetData sheetId="7">
        <row r="9">
          <cell r="D9" t="str">
            <v>Tien mat tai quy</v>
          </cell>
        </row>
        <row r="10">
          <cell r="D10" t="str">
            <v>Tien gui ngan hang</v>
          </cell>
        </row>
        <row r="11">
          <cell r="D11" t="str">
            <v>Phai thu cua khach hang</v>
          </cell>
        </row>
        <row r="12">
          <cell r="D12" t="str">
            <v>Thue GTGT duoc khau tru</v>
          </cell>
        </row>
        <row r="13">
          <cell r="D13" t="str">
            <v>Tai san thieu cho xu ly</v>
          </cell>
        </row>
        <row r="14">
          <cell r="D14" t="str">
            <v>Cac khoan phai thu khac</v>
          </cell>
        </row>
        <row r="15">
          <cell r="D15" t="str">
            <v>Du phong cac khoan phai thu kho doi</v>
          </cell>
        </row>
        <row r="16">
          <cell r="D16" t="str">
            <v>Tam ung</v>
          </cell>
        </row>
        <row r="17">
          <cell r="D17" t="str">
            <v>Chi phi tra truoc</v>
          </cell>
        </row>
        <row r="18">
          <cell r="D18" t="str">
            <v>Cac khoan ky quy , ky cuoc ngan han</v>
          </cell>
        </row>
        <row r="19">
          <cell r="D19" t="str">
            <v>Nguyen vat lieu</v>
          </cell>
        </row>
        <row r="20">
          <cell r="D20" t="str">
            <v>Cong cu dung cu</v>
          </cell>
        </row>
        <row r="21">
          <cell r="D21" t="str">
            <v>Gia tri hang hoa</v>
          </cell>
        </row>
        <row r="22">
          <cell r="D22" t="str">
            <v>Chi phi thu mua</v>
          </cell>
        </row>
        <row r="23">
          <cell r="D23" t="str">
            <v>Tai san co dinh huu hinh</v>
          </cell>
        </row>
        <row r="24">
          <cell r="D24" t="str">
            <v>Hao mon Tai san co dinh</v>
          </cell>
        </row>
        <row r="25">
          <cell r="D25" t="str">
            <v>Xay dung co ban do dang</v>
          </cell>
        </row>
        <row r="26">
          <cell r="D26" t="str">
            <v>Chi phi tra truoc dai han</v>
          </cell>
        </row>
        <row r="27">
          <cell r="D27" t="str">
            <v>Vay ngan han</v>
          </cell>
        </row>
        <row r="28">
          <cell r="D28" t="str">
            <v>Phai tra cho nguoi ban</v>
          </cell>
        </row>
        <row r="29">
          <cell r="D29" t="str">
            <v>Thue &amp; cac khoan noäp cho NN</v>
          </cell>
        </row>
        <row r="30">
          <cell r="D30" t="str">
            <v>Phai tra CB-CNV</v>
          </cell>
        </row>
        <row r="31">
          <cell r="D31" t="str">
            <v>Chi phi phai tra</v>
          </cell>
        </row>
        <row r="32">
          <cell r="D32" t="str">
            <v>Tai san thua cho giai quyet</v>
          </cell>
        </row>
        <row r="33">
          <cell r="D33" t="str">
            <v>Kinh phi cong doan</v>
          </cell>
        </row>
        <row r="34">
          <cell r="D34" t="str">
            <v>Bao hiem xa hoi</v>
          </cell>
        </row>
        <row r="35">
          <cell r="D35" t="str">
            <v>Bao hiem y te</v>
          </cell>
        </row>
        <row r="36">
          <cell r="D36" t="str">
            <v>Phai tra , phai nop khac</v>
          </cell>
        </row>
        <row r="37">
          <cell r="D37" t="str">
            <v>Nguon von kinh doanh</v>
          </cell>
        </row>
        <row r="38">
          <cell r="D38" t="str">
            <v>Chenh lech danh gia lai tai san</v>
          </cell>
        </row>
        <row r="39">
          <cell r="D39" t="str">
            <v>Chenh lech ti gia</v>
          </cell>
        </row>
        <row r="40">
          <cell r="D40" t="str">
            <v>Qui phat trien kinh doanh</v>
          </cell>
        </row>
        <row r="41">
          <cell r="D41" t="str">
            <v>Qui du tru</v>
          </cell>
        </row>
        <row r="42">
          <cell r="D42" t="str">
            <v>Lai chua phan phoi</v>
          </cell>
        </row>
        <row r="43">
          <cell r="D43" t="str">
            <v>Qui khen thuong phuc loi</v>
          </cell>
        </row>
        <row r="44">
          <cell r="D44" t="str">
            <v>Nguon von dau tu xdcb</v>
          </cell>
        </row>
        <row r="45">
          <cell r="D45" t="str">
            <v>Doanh thu ban hang</v>
          </cell>
        </row>
        <row r="46">
          <cell r="D46" t="str">
            <v>Doanh thu hoat dong tai chinh</v>
          </cell>
        </row>
        <row r="47">
          <cell r="D47" t="str">
            <v>Gia von hang ban</v>
          </cell>
        </row>
        <row r="48">
          <cell r="D48" t="str">
            <v>Chi phi tai chinh</v>
          </cell>
        </row>
        <row r="49">
          <cell r="D49" t="str">
            <v>Chi phi ban hang</v>
          </cell>
        </row>
        <row r="50">
          <cell r="D50" t="str">
            <v>Chi phi quan ly doanh nghiep</v>
          </cell>
        </row>
        <row r="51">
          <cell r="D51" t="str">
            <v>Thu nhap khac</v>
          </cell>
        </row>
        <row r="52">
          <cell r="D52" t="str">
            <v>Chi phi khac</v>
          </cell>
        </row>
        <row r="53">
          <cell r="D53" t="str">
            <v>Xac dinh ket qua kinh doanh</v>
          </cell>
        </row>
      </sheetData>
      <sheetData sheetId="8">
        <row r="11">
          <cell r="D11" t="str">
            <v>Thanh toan voi nguoi mua</v>
          </cell>
        </row>
        <row r="12">
          <cell r="D12" t="str">
            <v>Cong ty KBC</v>
          </cell>
        </row>
        <row r="13">
          <cell r="D13" t="str">
            <v>Cong ty Thai Duong</v>
          </cell>
        </row>
        <row r="15">
          <cell r="D15" t="str">
            <v>Thue GTGT duoc KT , duoc HL</v>
          </cell>
        </row>
        <row r="16">
          <cell r="D16" t="str">
            <v>Thue GTGT duoc khau tru</v>
          </cell>
        </row>
        <row r="17">
          <cell r="D17" t="str">
            <v>Thue GTGT duoc hoaøn laïi</v>
          </cell>
        </row>
        <row r="18">
          <cell r="D18" t="str">
            <v>Thue GTGT hang mua tra lai , giam gia</v>
          </cell>
        </row>
        <row r="19">
          <cell r="D19" t="str">
            <v>Thue GTGT khong duoc khau tru</v>
          </cell>
        </row>
        <row r="21">
          <cell r="D21" t="str">
            <v>Phai thu khac</v>
          </cell>
        </row>
        <row r="22">
          <cell r="D22" t="str">
            <v>Cty nhua Do Thanh</v>
          </cell>
        </row>
        <row r="23">
          <cell r="D23" t="str">
            <v>Cty Ha Do</v>
          </cell>
        </row>
        <row r="25">
          <cell r="D25" t="str">
            <v>Tam ung</v>
          </cell>
        </row>
        <row r="26">
          <cell r="D26" t="str">
            <v>Pham Van Hung</v>
          </cell>
        </row>
        <row r="27">
          <cell r="D27" t="str">
            <v>Nguyen Anh Tuan</v>
          </cell>
        </row>
        <row r="29">
          <cell r="D29" t="str">
            <v>Thanh toan cho nguoi ban</v>
          </cell>
        </row>
        <row r="30">
          <cell r="D30" t="str">
            <v>Cty DV Oto Sai Gon</v>
          </cell>
        </row>
        <row r="31">
          <cell r="D31" t="str">
            <v>Cty XNK &amp; XD</v>
          </cell>
        </row>
        <row r="32">
          <cell r="D32" t="str">
            <v>Cua hang Phu Minh</v>
          </cell>
        </row>
        <row r="34">
          <cell r="D34" t="str">
            <v>Thue &amp; cac khoan phai nop</v>
          </cell>
        </row>
        <row r="35">
          <cell r="D35" t="str">
            <v>Thue GTGT phai nop</v>
          </cell>
        </row>
        <row r="36">
          <cell r="D36" t="str">
            <v>Thue GTGT hang NK phai nop</v>
          </cell>
        </row>
        <row r="37">
          <cell r="D37" t="str">
            <v>Thue GTGT duoc mien giam</v>
          </cell>
        </row>
        <row r="38">
          <cell r="D38" t="str">
            <v>Thue xuat nhap khau</v>
          </cell>
        </row>
        <row r="39">
          <cell r="D39" t="str">
            <v>Thue TNDN</v>
          </cell>
        </row>
        <row r="40">
          <cell r="D40" t="str">
            <v>Thueá khaùc ( thueá TNCN)</v>
          </cell>
        </row>
        <row r="41">
          <cell r="D41" t="str">
            <v>Cac khoan phai nop khac</v>
          </cell>
        </row>
        <row r="43">
          <cell r="D43" t="str">
            <v>Phai tra khac</v>
          </cell>
        </row>
        <row r="44">
          <cell r="D44" t="str">
            <v>Cong ty TNHH Hoang Gia</v>
          </cell>
        </row>
        <row r="45">
          <cell r="D45" t="str">
            <v>Xuong san xuat Binh Minh</v>
          </cell>
        </row>
        <row r="47">
          <cell r="D47" t="str">
            <v>Gia von hang ban</v>
          </cell>
        </row>
        <row r="48">
          <cell r="D48" t="str">
            <v>GVHB truc tiep</v>
          </cell>
        </row>
        <row r="49">
          <cell r="D49" t="str">
            <v>GVHB phan bo</v>
          </cell>
        </row>
        <row r="51">
          <cell r="D51" t="str">
            <v>Chi phi tai chinh</v>
          </cell>
        </row>
        <row r="52">
          <cell r="D52" t="str">
            <v>Chi phi lai vay</v>
          </cell>
        </row>
        <row r="53">
          <cell r="D53" t="str">
            <v>Chi phi dau tu vao don vi khac</v>
          </cell>
        </row>
        <row r="54">
          <cell r="D54" t="str">
            <v>Chi phi tai chinh khac</v>
          </cell>
        </row>
        <row r="56">
          <cell r="D56" t="str">
            <v>Chi phi ban hang</v>
          </cell>
        </row>
        <row r="57">
          <cell r="D57" t="str">
            <v>Chi phi nhan cong ban hang</v>
          </cell>
        </row>
        <row r="58">
          <cell r="D58" t="str">
            <v>Chi phi vat lieu ban hang</v>
          </cell>
        </row>
        <row r="59">
          <cell r="D59" t="str">
            <v>Chi phi cong cu ban hang</v>
          </cell>
        </row>
        <row r="60">
          <cell r="D60" t="str">
            <v>Chi phi khau hao ban hang</v>
          </cell>
        </row>
        <row r="61">
          <cell r="D61" t="str">
            <v>Chi phi dich vu ban hang</v>
          </cell>
        </row>
        <row r="62">
          <cell r="D62" t="str">
            <v>Chi phi ban hang khac</v>
          </cell>
        </row>
        <row r="64">
          <cell r="D64" t="str">
            <v>Chi phi quan ly</v>
          </cell>
        </row>
        <row r="65">
          <cell r="D65" t="str">
            <v>Chi phi nhan cong quan ly</v>
          </cell>
        </row>
        <row r="66">
          <cell r="D66" t="str">
            <v>Chi phi vat lieu quan ly</v>
          </cell>
        </row>
        <row r="67">
          <cell r="D67" t="str">
            <v>Chi phi cong cu quan ly</v>
          </cell>
        </row>
        <row r="68">
          <cell r="D68" t="str">
            <v>Chi phi khau hao quan ly</v>
          </cell>
        </row>
        <row r="69">
          <cell r="D69" t="str">
            <v>Chi phi dich vu quan ly</v>
          </cell>
        </row>
        <row r="70">
          <cell r="D70" t="str">
            <v>Chi phi quan ly khac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Balance Sheet"/>
      <sheetName val="Sheet1"/>
      <sheetName val="Cash flow - Indirect method"/>
      <sheetName val="Income Statement1"/>
      <sheetName val="Income Statement 2"/>
      <sheetName val="Tminh"/>
      <sheetName val="Congno"/>
      <sheetName val="TSCD "/>
      <sheetName val="Dautu"/>
      <sheetName val="Equity"/>
      <sheetName val="BC1"/>
      <sheetName val="TBFS"/>
      <sheetName val="TBnoteline"/>
      <sheetName val="Cash flow - Indirect method-tem"/>
      <sheetName val="TSCD"/>
      <sheetName val="Income Statement 2 (2)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Balance Sheet"/>
      <sheetName val="Sheet1"/>
      <sheetName val="Cash flow - Indirect method"/>
      <sheetName val="Income Statement1"/>
      <sheetName val="Income Statement 2"/>
      <sheetName val="Tminh"/>
      <sheetName val="Congno"/>
      <sheetName val="TSCD "/>
      <sheetName val="Dautu"/>
      <sheetName val="Equity"/>
      <sheetName val="BC1"/>
      <sheetName val="TBFS"/>
      <sheetName val="TBnoteline"/>
      <sheetName val="Cash flow - Indirect method-tem"/>
      <sheetName val="TSCD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Lead"/>
      <sheetName val="Links"/>
      <sheetName val="Tickmarks"/>
    </sheetNames>
    <sheetDataSet>
      <sheetData sheetId="0">
        <row r="2">
          <cell r="F2" t="str">
            <v>Preliminary</v>
          </cell>
          <cell r="H2" t="str">
            <v>AJE</v>
          </cell>
          <cell r="I2" t="str">
            <v>Adjusted</v>
          </cell>
          <cell r="J2" t="str">
            <v>RJE</v>
          </cell>
          <cell r="K2" t="str">
            <v>Final</v>
          </cell>
          <cell r="M2" t="str">
            <v>PY1</v>
          </cell>
        </row>
        <row r="4">
          <cell r="F4">
            <v>165000000</v>
          </cell>
          <cell r="H4">
            <v>0</v>
          </cell>
          <cell r="I4">
            <v>165000000</v>
          </cell>
          <cell r="J4">
            <v>0</v>
          </cell>
          <cell r="K4">
            <v>165000000</v>
          </cell>
          <cell r="M4">
            <v>18876983690</v>
          </cell>
        </row>
        <row r="5">
          <cell r="F5">
            <v>-10000000</v>
          </cell>
          <cell r="H5">
            <v>0</v>
          </cell>
          <cell r="I5">
            <v>-10000000</v>
          </cell>
          <cell r="J5">
            <v>0</v>
          </cell>
          <cell r="K5">
            <v>-10000000</v>
          </cell>
          <cell r="M5">
            <v>-25000000</v>
          </cell>
        </row>
        <row r="6">
          <cell r="F6">
            <v>155000000</v>
          </cell>
          <cell r="H6">
            <v>0</v>
          </cell>
          <cell r="I6">
            <v>155000000</v>
          </cell>
          <cell r="J6">
            <v>0</v>
          </cell>
          <cell r="K6">
            <v>155000000</v>
          </cell>
          <cell r="M6">
            <v>18851983690</v>
          </cell>
        </row>
        <row r="7">
          <cell r="F7">
            <v>155000000</v>
          </cell>
          <cell r="H7">
            <v>0</v>
          </cell>
          <cell r="I7">
            <v>155000000</v>
          </cell>
          <cell r="J7">
            <v>0</v>
          </cell>
          <cell r="K7">
            <v>155000000</v>
          </cell>
          <cell r="M7">
            <v>18851983690</v>
          </cell>
        </row>
      </sheetData>
      <sheetData sheetId="1">
        <row r="1">
          <cell r="F1" t="str">
            <v>Preliminary</v>
          </cell>
          <cell r="G1" t="str">
            <v>AJE</v>
          </cell>
          <cell r="H1" t="str">
            <v>Adjusted</v>
          </cell>
          <cell r="I1" t="str">
            <v>RJE</v>
          </cell>
          <cell r="J1" t="str">
            <v>Final</v>
          </cell>
          <cell r="K1" t="str">
            <v>PY1</v>
          </cell>
        </row>
        <row r="3">
          <cell r="F3">
            <v>165000000</v>
          </cell>
          <cell r="G3">
            <v>0</v>
          </cell>
          <cell r="H3">
            <v>165000000</v>
          </cell>
          <cell r="I3">
            <v>0</v>
          </cell>
          <cell r="J3">
            <v>165000000</v>
          </cell>
          <cell r="K3">
            <v>18876983690</v>
          </cell>
        </row>
        <row r="4">
          <cell r="F4">
            <v>-10000000</v>
          </cell>
          <cell r="G4">
            <v>0</v>
          </cell>
          <cell r="H4">
            <v>-10000000</v>
          </cell>
          <cell r="I4">
            <v>0</v>
          </cell>
          <cell r="J4">
            <v>-10000000</v>
          </cell>
          <cell r="K4">
            <v>-25000000</v>
          </cell>
        </row>
        <row r="5">
          <cell r="F5">
            <v>155000000</v>
          </cell>
          <cell r="G5">
            <v>0</v>
          </cell>
          <cell r="H5">
            <v>155000000</v>
          </cell>
          <cell r="I5">
            <v>0</v>
          </cell>
          <cell r="J5">
            <v>155000000</v>
          </cell>
          <cell r="K5">
            <v>18851983690</v>
          </cell>
        </row>
        <row r="6">
          <cell r="F6">
            <v>155000000</v>
          </cell>
          <cell r="G6">
            <v>0</v>
          </cell>
          <cell r="H6">
            <v>155000000</v>
          </cell>
          <cell r="I6">
            <v>0</v>
          </cell>
          <cell r="J6">
            <v>155000000</v>
          </cell>
          <cell r="K6">
            <v>18851983690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Lead"/>
      <sheetName val="Links"/>
      <sheetName val="Tickmarks"/>
    </sheetNames>
    <sheetDataSet>
      <sheetData sheetId="0">
        <row r="2">
          <cell r="F2" t="str">
            <v>Preliminary</v>
          </cell>
          <cell r="H2" t="str">
            <v>AJE</v>
          </cell>
          <cell r="I2" t="str">
            <v>Adjusted</v>
          </cell>
          <cell r="J2" t="str">
            <v>RJE</v>
          </cell>
          <cell r="K2" t="str">
            <v>Final</v>
          </cell>
          <cell r="M2" t="str">
            <v>PY1</v>
          </cell>
        </row>
        <row r="4">
          <cell r="F4">
            <v>4927826948</v>
          </cell>
          <cell r="H4">
            <v>0</v>
          </cell>
          <cell r="I4">
            <v>4927826948</v>
          </cell>
          <cell r="J4">
            <v>0</v>
          </cell>
          <cell r="K4">
            <v>4927826948</v>
          </cell>
          <cell r="M4">
            <v>21030264174</v>
          </cell>
        </row>
        <row r="5">
          <cell r="F5">
            <v>10000000</v>
          </cell>
          <cell r="H5">
            <v>0</v>
          </cell>
          <cell r="I5">
            <v>10000000</v>
          </cell>
          <cell r="J5">
            <v>0</v>
          </cell>
          <cell r="K5">
            <v>10000000</v>
          </cell>
          <cell r="M5">
            <v>564000000</v>
          </cell>
        </row>
        <row r="6">
          <cell r="F6">
            <v>4937826948</v>
          </cell>
          <cell r="H6">
            <v>0</v>
          </cell>
          <cell r="I6">
            <v>4937826948</v>
          </cell>
          <cell r="J6">
            <v>0</v>
          </cell>
          <cell r="K6">
            <v>4937826948</v>
          </cell>
          <cell r="M6">
            <v>21594264174</v>
          </cell>
        </row>
        <row r="7">
          <cell r="F7">
            <v>4937826948</v>
          </cell>
          <cell r="H7">
            <v>0</v>
          </cell>
          <cell r="I7">
            <v>4937826948</v>
          </cell>
          <cell r="J7">
            <v>0</v>
          </cell>
          <cell r="K7">
            <v>4937826948</v>
          </cell>
          <cell r="M7">
            <v>21594264174</v>
          </cell>
        </row>
      </sheetData>
      <sheetData sheetId="1">
        <row r="1">
          <cell r="F1" t="str">
            <v>Preliminary</v>
          </cell>
          <cell r="G1" t="str">
            <v>AJE</v>
          </cell>
          <cell r="H1" t="str">
            <v>Adjusted</v>
          </cell>
          <cell r="I1" t="str">
            <v>RJE</v>
          </cell>
          <cell r="J1" t="str">
            <v>Final</v>
          </cell>
          <cell r="K1" t="str">
            <v>PY1</v>
          </cell>
        </row>
        <row r="3">
          <cell r="F3">
            <v>4927826948</v>
          </cell>
          <cell r="G3">
            <v>0</v>
          </cell>
          <cell r="H3">
            <v>4927826948</v>
          </cell>
          <cell r="I3">
            <v>0</v>
          </cell>
          <cell r="J3">
            <v>4927826948</v>
          </cell>
          <cell r="K3">
            <v>21030264174</v>
          </cell>
        </row>
        <row r="4">
          <cell r="F4">
            <v>10000000</v>
          </cell>
          <cell r="G4">
            <v>0</v>
          </cell>
          <cell r="H4">
            <v>10000000</v>
          </cell>
          <cell r="I4">
            <v>0</v>
          </cell>
          <cell r="J4">
            <v>10000000</v>
          </cell>
          <cell r="K4">
            <v>564000000</v>
          </cell>
        </row>
        <row r="5">
          <cell r="F5">
            <v>4937826948</v>
          </cell>
          <cell r="G5">
            <v>0</v>
          </cell>
          <cell r="H5">
            <v>4937826948</v>
          </cell>
          <cell r="I5">
            <v>0</v>
          </cell>
          <cell r="J5">
            <v>4937826948</v>
          </cell>
          <cell r="K5">
            <v>21594264174</v>
          </cell>
        </row>
        <row r="6">
          <cell r="F6">
            <v>4937826948</v>
          </cell>
          <cell r="G6">
            <v>0</v>
          </cell>
          <cell r="H6">
            <v>4937826948</v>
          </cell>
          <cell r="I6">
            <v>0</v>
          </cell>
          <cell r="J6">
            <v>4937826948</v>
          </cell>
          <cell r="K6">
            <v>21594264174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Balance Sheet"/>
      <sheetName val="Income Statement1"/>
      <sheetName val="Income Statement 2"/>
      <sheetName val="Cash flow - Indirect method"/>
      <sheetName val="W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6"/>
  <sheetViews>
    <sheetView showGridLines="0" zoomScalePageLayoutView="0" workbookViewId="0" topLeftCell="A104">
      <selection activeCell="H137" sqref="H137"/>
    </sheetView>
  </sheetViews>
  <sheetFormatPr defaultColWidth="9.140625" defaultRowHeight="12.75" customHeight="1"/>
  <cols>
    <col min="1" max="1" width="3.7109375" style="47" customWidth="1"/>
    <col min="2" max="2" width="35.7109375" style="67" customWidth="1"/>
    <col min="3" max="4" width="4.7109375" style="67" customWidth="1"/>
    <col min="5" max="5" width="17.7109375" style="18" customWidth="1"/>
    <col min="6" max="6" width="17.7109375" style="24" customWidth="1"/>
    <col min="7" max="7" width="15.7109375" style="97" customWidth="1"/>
    <col min="8" max="8" width="14.7109375" style="97" customWidth="1"/>
    <col min="9" max="10" width="9.140625" style="47" customWidth="1"/>
    <col min="11" max="11" width="12.8515625" style="97" bestFit="1" customWidth="1"/>
    <col min="12" max="12" width="13.8515625" style="97" bestFit="1" customWidth="1"/>
    <col min="13" max="16384" width="9.140625" style="47" customWidth="1"/>
  </cols>
  <sheetData>
    <row r="1" spans="1:12" s="62" customFormat="1" ht="15" customHeight="1">
      <c r="A1" s="61" t="s">
        <v>459</v>
      </c>
      <c r="B1" s="61"/>
      <c r="C1" s="61"/>
      <c r="D1" s="61"/>
      <c r="E1" s="16"/>
      <c r="F1" s="16"/>
      <c r="G1" s="165"/>
      <c r="H1" s="165"/>
      <c r="K1" s="165"/>
      <c r="L1" s="165"/>
    </row>
    <row r="2" spans="1:12" s="62" customFormat="1" ht="15" customHeight="1">
      <c r="A2" s="63" t="s">
        <v>834</v>
      </c>
      <c r="B2" s="63"/>
      <c r="C2" s="63"/>
      <c r="D2" s="63"/>
      <c r="E2" s="17"/>
      <c r="F2" s="17"/>
      <c r="G2" s="165"/>
      <c r="H2" s="165"/>
      <c r="K2" s="165"/>
      <c r="L2" s="165"/>
    </row>
    <row r="3" spans="1:12" s="62" customFormat="1" ht="8.25" customHeight="1">
      <c r="A3" s="64"/>
      <c r="B3" s="64"/>
      <c r="C3" s="64"/>
      <c r="D3" s="64"/>
      <c r="E3" s="16"/>
      <c r="F3" s="16"/>
      <c r="G3" s="165"/>
      <c r="H3" s="165"/>
      <c r="K3" s="165"/>
      <c r="L3" s="165"/>
    </row>
    <row r="4" spans="1:12" s="62" customFormat="1" ht="28.5">
      <c r="A4" s="65"/>
      <c r="B4" s="66"/>
      <c r="C4" s="66"/>
      <c r="D4" s="66"/>
      <c r="E4" s="15"/>
      <c r="F4" s="21" t="s">
        <v>557</v>
      </c>
      <c r="G4" s="165"/>
      <c r="H4" s="165"/>
      <c r="K4" s="165"/>
      <c r="L4" s="165"/>
    </row>
    <row r="5" ht="12.75" customHeight="1">
      <c r="F5" s="17"/>
    </row>
    <row r="6" ht="4.5" customHeight="1"/>
    <row r="7" spans="1:6" ht="28.5">
      <c r="A7" s="1" t="s">
        <v>460</v>
      </c>
      <c r="B7" s="2"/>
      <c r="C7" s="4" t="s">
        <v>763</v>
      </c>
      <c r="D7" s="4" t="s">
        <v>176</v>
      </c>
      <c r="E7" s="3" t="s">
        <v>812</v>
      </c>
      <c r="F7" s="3" t="s">
        <v>821</v>
      </c>
    </row>
    <row r="8" spans="2:6" ht="4.5" customHeight="1">
      <c r="B8" s="47"/>
      <c r="C8" s="47"/>
      <c r="D8" s="47"/>
      <c r="E8" s="19"/>
      <c r="F8" s="25"/>
    </row>
    <row r="9" spans="1:6" ht="15.75" customHeight="1">
      <c r="A9" s="68" t="s">
        <v>430</v>
      </c>
      <c r="B9" s="69" t="s">
        <v>523</v>
      </c>
      <c r="C9" s="70">
        <v>100</v>
      </c>
      <c r="D9" s="70"/>
      <c r="E9" s="367">
        <f>E11+E15+E19+E27+E31</f>
        <v>165000831092.532</v>
      </c>
      <c r="F9" s="367">
        <f>F11+F15+F19+F27+F31</f>
        <v>176296162193.46</v>
      </c>
    </row>
    <row r="10" spans="2:6" ht="14.25" customHeight="1">
      <c r="B10" s="71" t="s">
        <v>35</v>
      </c>
      <c r="C10" s="47"/>
      <c r="D10" s="47"/>
      <c r="E10" s="368"/>
      <c r="F10" s="367"/>
    </row>
    <row r="11" spans="1:12" s="68" customFormat="1" ht="15.75" customHeight="1">
      <c r="A11" s="68" t="s">
        <v>446</v>
      </c>
      <c r="B11" s="71" t="s">
        <v>137</v>
      </c>
      <c r="C11" s="72">
        <v>110</v>
      </c>
      <c r="D11" s="72"/>
      <c r="E11" s="367">
        <f>SUM(E12:E13)</f>
        <v>1388160954.38</v>
      </c>
      <c r="F11" s="367">
        <f>SUM(F12:F13)</f>
        <v>6763949965.2</v>
      </c>
      <c r="G11" s="166"/>
      <c r="H11" s="166"/>
      <c r="K11" s="166"/>
      <c r="L11" s="166"/>
    </row>
    <row r="12" spans="1:6" ht="13.5" customHeight="1">
      <c r="A12" s="73" t="s">
        <v>431</v>
      </c>
      <c r="B12" s="74" t="s">
        <v>461</v>
      </c>
      <c r="C12" s="75">
        <v>111</v>
      </c>
      <c r="D12" s="75" t="s">
        <v>626</v>
      </c>
      <c r="E12" s="368">
        <f>'TB Noteline'!G3</f>
        <v>1388160954.38</v>
      </c>
      <c r="F12" s="368">
        <f>'TB Noteline'!H3</f>
        <v>6763949965.2</v>
      </c>
    </row>
    <row r="13" spans="1:6" ht="13.5" customHeight="1" hidden="1">
      <c r="A13" s="76" t="s">
        <v>432</v>
      </c>
      <c r="B13" s="74" t="s">
        <v>524</v>
      </c>
      <c r="C13" s="75">
        <v>112</v>
      </c>
      <c r="D13" s="75"/>
      <c r="E13" s="368">
        <f>'TB Noteline'!G4</f>
        <v>0</v>
      </c>
      <c r="F13" s="368">
        <f>'TB Noteline'!H4</f>
        <v>0</v>
      </c>
    </row>
    <row r="14" spans="2:6" ht="3" customHeight="1" hidden="1">
      <c r="B14" s="74"/>
      <c r="C14" s="75"/>
      <c r="D14" s="75"/>
      <c r="E14" s="368"/>
      <c r="F14" s="368"/>
    </row>
    <row r="15" spans="1:12" s="68" customFormat="1" ht="15.75" customHeight="1">
      <c r="A15" s="68" t="s">
        <v>447</v>
      </c>
      <c r="B15" s="71" t="s">
        <v>462</v>
      </c>
      <c r="C15" s="72">
        <v>120</v>
      </c>
      <c r="D15" s="75"/>
      <c r="E15" s="367">
        <f>SUM(E16:E18)</f>
        <v>64000000000</v>
      </c>
      <c r="F15" s="367">
        <f>SUM(F16:F18)</f>
        <v>3000000000</v>
      </c>
      <c r="G15" s="166"/>
      <c r="H15" s="166"/>
      <c r="K15" s="166"/>
      <c r="L15" s="166"/>
    </row>
    <row r="16" spans="1:6" ht="13.5" customHeight="1">
      <c r="A16" s="73" t="s">
        <v>431</v>
      </c>
      <c r="B16" s="74" t="s">
        <v>525</v>
      </c>
      <c r="C16" s="75">
        <v>121</v>
      </c>
      <c r="D16" s="75" t="s">
        <v>627</v>
      </c>
      <c r="E16" s="368">
        <f>'TB Noteline'!G5</f>
        <v>64000000000</v>
      </c>
      <c r="F16" s="368">
        <f>'TB Noteline'!H5</f>
        <v>3000000000</v>
      </c>
    </row>
    <row r="17" spans="1:6" ht="13.5" customHeight="1" hidden="1">
      <c r="A17" s="73">
        <v>2</v>
      </c>
      <c r="B17" s="74" t="s">
        <v>110</v>
      </c>
      <c r="C17" s="75">
        <v>129</v>
      </c>
      <c r="D17" s="75"/>
      <c r="E17" s="368">
        <f>'TB Noteline'!G6</f>
        <v>0</v>
      </c>
      <c r="F17" s="368">
        <f>'TB Noteline'!H6</f>
        <v>0</v>
      </c>
    </row>
    <row r="18" spans="1:6" ht="3" customHeight="1" hidden="1">
      <c r="A18" s="73"/>
      <c r="B18" s="74"/>
      <c r="C18" s="75"/>
      <c r="D18" s="75"/>
      <c r="E18" s="368"/>
      <c r="F18" s="368"/>
    </row>
    <row r="19" spans="1:12" s="68" customFormat="1" ht="15.75" customHeight="1">
      <c r="A19" s="68" t="s">
        <v>448</v>
      </c>
      <c r="B19" s="71" t="s">
        <v>84</v>
      </c>
      <c r="C19" s="72">
        <v>130</v>
      </c>
      <c r="D19" s="72"/>
      <c r="E19" s="367">
        <f>SUM(E20:E26)</f>
        <v>72759856158.15</v>
      </c>
      <c r="F19" s="367">
        <f>SUM(F20:F26)</f>
        <v>74962200427.18</v>
      </c>
      <c r="G19" s="166"/>
      <c r="H19" s="166"/>
      <c r="K19" s="166"/>
      <c r="L19" s="166"/>
    </row>
    <row r="20" spans="1:6" ht="13.5" customHeight="1">
      <c r="A20" s="73" t="s">
        <v>431</v>
      </c>
      <c r="B20" s="74" t="s">
        <v>9</v>
      </c>
      <c r="C20" s="75">
        <v>131</v>
      </c>
      <c r="D20" s="75"/>
      <c r="E20" s="368">
        <f>'TB Noteline'!G7</f>
        <v>6848920502.18</v>
      </c>
      <c r="F20" s="368">
        <f>'TB Noteline'!H7</f>
        <v>2683510000.18</v>
      </c>
    </row>
    <row r="21" spans="1:6" ht="13.5" customHeight="1">
      <c r="A21" s="73" t="s">
        <v>432</v>
      </c>
      <c r="B21" s="74" t="s">
        <v>463</v>
      </c>
      <c r="C21" s="75">
        <v>132</v>
      </c>
      <c r="D21" s="75"/>
      <c r="E21" s="368">
        <f>'TB Noteline'!G8</f>
        <v>7854146100.47</v>
      </c>
      <c r="F21" s="368">
        <f>'TB Noteline'!H8</f>
        <v>7152679713</v>
      </c>
    </row>
    <row r="22" spans="1:6" ht="13.5" customHeight="1" hidden="1">
      <c r="A22" s="73" t="s">
        <v>433</v>
      </c>
      <c r="B22" s="74" t="s">
        <v>85</v>
      </c>
      <c r="C22" s="75">
        <v>133</v>
      </c>
      <c r="D22" s="75"/>
      <c r="E22" s="368">
        <f>'TB Noteline'!G9</f>
        <v>0</v>
      </c>
      <c r="F22" s="368">
        <f>'TB Noteline'!H9</f>
        <v>0</v>
      </c>
    </row>
    <row r="23" spans="1:6" ht="13.5" customHeight="1" hidden="1">
      <c r="A23" s="73" t="s">
        <v>434</v>
      </c>
      <c r="B23" s="74" t="s">
        <v>526</v>
      </c>
      <c r="C23" s="75">
        <v>134</v>
      </c>
      <c r="D23" s="75"/>
      <c r="E23" s="368">
        <f>'TB Noteline'!G10</f>
        <v>0</v>
      </c>
      <c r="F23" s="368">
        <f>'TB Noteline'!H10</f>
        <v>0</v>
      </c>
    </row>
    <row r="24" spans="1:6" ht="13.5" customHeight="1">
      <c r="A24" s="73">
        <v>5</v>
      </c>
      <c r="B24" s="74" t="s">
        <v>464</v>
      </c>
      <c r="C24" s="75">
        <v>135</v>
      </c>
      <c r="D24" s="75" t="s">
        <v>628</v>
      </c>
      <c r="E24" s="368">
        <f>'TB Noteline'!G11</f>
        <v>60094448448.5</v>
      </c>
      <c r="F24" s="368">
        <f>'TB Noteline'!H11</f>
        <v>67163669607</v>
      </c>
    </row>
    <row r="25" spans="1:6" ht="13.5" customHeight="1">
      <c r="A25" s="73">
        <v>6</v>
      </c>
      <c r="B25" s="74" t="s">
        <v>86</v>
      </c>
      <c r="C25" s="75">
        <v>139</v>
      </c>
      <c r="D25" s="75"/>
      <c r="E25" s="368">
        <f>'TB Noteline'!G12</f>
        <v>-2037658893</v>
      </c>
      <c r="F25" s="368">
        <f>'TB Noteline'!H12</f>
        <v>-2037658893</v>
      </c>
    </row>
    <row r="26" spans="1:6" ht="3" customHeight="1" hidden="1">
      <c r="A26" s="73"/>
      <c r="B26" s="74"/>
      <c r="C26" s="75"/>
      <c r="D26" s="75"/>
      <c r="E26" s="368"/>
      <c r="F26" s="368"/>
    </row>
    <row r="27" spans="1:12" s="68" customFormat="1" ht="15.75" customHeight="1">
      <c r="A27" s="68" t="s">
        <v>449</v>
      </c>
      <c r="B27" s="71" t="s">
        <v>465</v>
      </c>
      <c r="C27" s="72">
        <v>140</v>
      </c>
      <c r="D27" s="72"/>
      <c r="E27" s="367">
        <f>SUM(E28:E29)</f>
        <v>25224746939.002003</v>
      </c>
      <c r="F27" s="367">
        <f>SUM(F28:F29)</f>
        <v>75796296706.08</v>
      </c>
      <c r="G27" s="166"/>
      <c r="H27" s="166"/>
      <c r="K27" s="166"/>
      <c r="L27" s="166"/>
    </row>
    <row r="28" spans="1:6" ht="13.5" customHeight="1">
      <c r="A28" s="73" t="s">
        <v>431</v>
      </c>
      <c r="B28" s="74" t="s">
        <v>465</v>
      </c>
      <c r="C28" s="75">
        <v>141</v>
      </c>
      <c r="D28" s="75" t="s">
        <v>629</v>
      </c>
      <c r="E28" s="368">
        <f>'TB Noteline'!G13</f>
        <v>25224746939.002003</v>
      </c>
      <c r="F28" s="368">
        <f>'TB Noteline'!H13</f>
        <v>75796296706.08</v>
      </c>
    </row>
    <row r="29" spans="1:6" ht="13.5" customHeight="1" hidden="1">
      <c r="A29" s="73">
        <v>2</v>
      </c>
      <c r="B29" s="74" t="s">
        <v>466</v>
      </c>
      <c r="C29" s="75">
        <v>149</v>
      </c>
      <c r="D29" s="75"/>
      <c r="E29" s="368">
        <f>'TB Noteline'!G14</f>
        <v>0</v>
      </c>
      <c r="F29" s="368">
        <f>'TB Noteline'!H14</f>
        <v>0</v>
      </c>
    </row>
    <row r="30" spans="1:6" ht="3" customHeight="1" hidden="1">
      <c r="A30" s="73"/>
      <c r="B30" s="74"/>
      <c r="C30" s="75"/>
      <c r="D30" s="75"/>
      <c r="E30" s="368"/>
      <c r="F30" s="368"/>
    </row>
    <row r="31" spans="1:12" s="68" customFormat="1" ht="15.75" customHeight="1">
      <c r="A31" s="68" t="s">
        <v>520</v>
      </c>
      <c r="B31" s="71" t="s">
        <v>527</v>
      </c>
      <c r="C31" s="72">
        <v>150</v>
      </c>
      <c r="D31" s="72"/>
      <c r="E31" s="367">
        <f>SUM(E32:E36)</f>
        <v>1628067041</v>
      </c>
      <c r="F31" s="367">
        <f>SUM(F32:F36)</f>
        <v>15773715095</v>
      </c>
      <c r="G31" s="166"/>
      <c r="H31" s="166"/>
      <c r="K31" s="166"/>
      <c r="L31" s="166"/>
    </row>
    <row r="32" spans="1:6" ht="13.5" customHeight="1">
      <c r="A32" s="73" t="s">
        <v>431</v>
      </c>
      <c r="B32" s="74" t="s">
        <v>528</v>
      </c>
      <c r="C32" s="75">
        <v>151</v>
      </c>
      <c r="D32" s="75" t="s">
        <v>630</v>
      </c>
      <c r="E32" s="368">
        <f>'TB Noteline'!G15</f>
        <v>683472801</v>
      </c>
      <c r="F32" s="368">
        <f>'TB Noteline'!H15</f>
        <v>10228719697</v>
      </c>
    </row>
    <row r="33" spans="1:6" ht="13.5" customHeight="1" hidden="1">
      <c r="A33" s="73" t="s">
        <v>432</v>
      </c>
      <c r="B33" s="74" t="s">
        <v>87</v>
      </c>
      <c r="C33" s="75">
        <v>152</v>
      </c>
      <c r="D33" s="75"/>
      <c r="E33" s="368">
        <f>'TB Noteline'!G16</f>
        <v>0</v>
      </c>
      <c r="F33" s="368">
        <f>'TB Noteline'!H16</f>
        <v>0</v>
      </c>
    </row>
    <row r="34" spans="1:6" ht="27.75" customHeight="1">
      <c r="A34" s="73" t="s">
        <v>433</v>
      </c>
      <c r="B34" s="84" t="s">
        <v>764</v>
      </c>
      <c r="C34" s="75">
        <v>154</v>
      </c>
      <c r="D34" s="75" t="s">
        <v>631</v>
      </c>
      <c r="E34" s="368">
        <f>'TB Noteline'!G17</f>
        <v>98700000</v>
      </c>
      <c r="F34" s="368">
        <f>'TB Noteline'!H17</f>
        <v>4270020372</v>
      </c>
    </row>
    <row r="35" spans="1:6" ht="13.5" customHeight="1">
      <c r="A35" s="77" t="s">
        <v>434</v>
      </c>
      <c r="B35" s="74" t="s">
        <v>527</v>
      </c>
      <c r="C35" s="75">
        <v>158</v>
      </c>
      <c r="D35" s="75" t="s">
        <v>632</v>
      </c>
      <c r="E35" s="368">
        <f>'TB Noteline'!G18</f>
        <v>845894240</v>
      </c>
      <c r="F35" s="368">
        <f>'TB Noteline'!H18</f>
        <v>1274975026</v>
      </c>
    </row>
    <row r="36" spans="1:6" ht="3" customHeight="1" hidden="1">
      <c r="A36" s="76"/>
      <c r="B36" s="74"/>
      <c r="C36" s="75"/>
      <c r="D36" s="75"/>
      <c r="E36" s="368"/>
      <c r="F36" s="368"/>
    </row>
    <row r="37" spans="1:6" ht="15.75" customHeight="1">
      <c r="A37" s="68" t="s">
        <v>36</v>
      </c>
      <c r="B37" s="71" t="s">
        <v>529</v>
      </c>
      <c r="C37" s="72">
        <v>200</v>
      </c>
      <c r="D37" s="75"/>
      <c r="E37" s="367">
        <f>E39+E46+E58+E62+E68+E73</f>
        <v>64264572711</v>
      </c>
      <c r="F37" s="367">
        <f>F39+F46+F58+F62+F68</f>
        <v>71503747800</v>
      </c>
    </row>
    <row r="38" spans="1:6" ht="15.75" customHeight="1">
      <c r="A38" s="68"/>
      <c r="B38" s="71" t="s">
        <v>37</v>
      </c>
      <c r="C38" s="72"/>
      <c r="D38" s="75"/>
      <c r="E38" s="367"/>
      <c r="F38" s="367"/>
    </row>
    <row r="39" spans="1:12" s="68" customFormat="1" ht="14.25">
      <c r="A39" s="7" t="s">
        <v>530</v>
      </c>
      <c r="B39" s="71" t="s">
        <v>531</v>
      </c>
      <c r="C39" s="72">
        <v>210</v>
      </c>
      <c r="D39" s="72"/>
      <c r="E39" s="367">
        <f>SUM(E40:E44)</f>
        <v>0</v>
      </c>
      <c r="F39" s="367">
        <f>SUM(F40:F44)</f>
        <v>0</v>
      </c>
      <c r="G39" s="166"/>
      <c r="H39" s="166"/>
      <c r="K39" s="166"/>
      <c r="L39" s="166"/>
    </row>
    <row r="40" spans="1:6" ht="15" hidden="1">
      <c r="A40" s="77" t="s">
        <v>431</v>
      </c>
      <c r="B40" s="74" t="s">
        <v>532</v>
      </c>
      <c r="C40" s="75">
        <v>211</v>
      </c>
      <c r="D40" s="75"/>
      <c r="E40" s="368">
        <f>'TB Noteline'!G19</f>
        <v>0</v>
      </c>
      <c r="F40" s="368">
        <f>'TB Noteline'!H19</f>
        <v>0</v>
      </c>
    </row>
    <row r="41" spans="1:6" ht="15" hidden="1">
      <c r="A41" s="77" t="s">
        <v>432</v>
      </c>
      <c r="B41" s="74" t="s">
        <v>88</v>
      </c>
      <c r="C41" s="75">
        <v>212</v>
      </c>
      <c r="D41" s="75"/>
      <c r="E41" s="368">
        <f>'TB Noteline'!G20</f>
        <v>0</v>
      </c>
      <c r="F41" s="368">
        <f>'TB Noteline'!H20</f>
        <v>0</v>
      </c>
    </row>
    <row r="42" spans="1:6" ht="15.75" customHeight="1" hidden="1">
      <c r="A42" s="47" t="s">
        <v>433</v>
      </c>
      <c r="B42" s="47" t="s">
        <v>89</v>
      </c>
      <c r="C42" s="75">
        <v>213</v>
      </c>
      <c r="D42" s="75"/>
      <c r="E42" s="368">
        <f>'TB Noteline'!G21</f>
        <v>0</v>
      </c>
      <c r="F42" s="368">
        <f>'TB Noteline'!H21</f>
        <v>0</v>
      </c>
    </row>
    <row r="43" spans="1:6" ht="15.75" customHeight="1" hidden="1">
      <c r="A43" s="77" t="s">
        <v>434</v>
      </c>
      <c r="B43" s="74" t="s">
        <v>533</v>
      </c>
      <c r="C43" s="75">
        <v>218</v>
      </c>
      <c r="D43" s="75"/>
      <c r="E43" s="368">
        <f>'TB Noteline'!G22</f>
        <v>0</v>
      </c>
      <c r="F43" s="368">
        <f>'TB Noteline'!H22</f>
        <v>0</v>
      </c>
    </row>
    <row r="44" spans="1:6" ht="15.75" customHeight="1" hidden="1">
      <c r="A44" s="77" t="s">
        <v>435</v>
      </c>
      <c r="B44" s="74" t="s">
        <v>534</v>
      </c>
      <c r="C44" s="75">
        <v>219</v>
      </c>
      <c r="D44" s="75"/>
      <c r="E44" s="368">
        <f>'TB Noteline'!G23</f>
        <v>0</v>
      </c>
      <c r="F44" s="368">
        <f>'TB Noteline'!H23</f>
        <v>0</v>
      </c>
    </row>
    <row r="45" spans="1:6" ht="3" customHeight="1" hidden="1">
      <c r="A45" s="7"/>
      <c r="B45" s="71"/>
      <c r="C45" s="75"/>
      <c r="D45" s="75"/>
      <c r="E45" s="367"/>
      <c r="F45" s="367"/>
    </row>
    <row r="46" spans="1:12" s="68" customFormat="1" ht="15.75" customHeight="1">
      <c r="A46" s="7" t="s">
        <v>535</v>
      </c>
      <c r="B46" s="71" t="s">
        <v>467</v>
      </c>
      <c r="C46" s="72">
        <v>220</v>
      </c>
      <c r="D46" s="72"/>
      <c r="E46" s="367">
        <f>E47+E50+E53+E56</f>
        <v>60964299530</v>
      </c>
      <c r="F46" s="367">
        <f>F47+F50+F53+F56</f>
        <v>68255967838</v>
      </c>
      <c r="G46" s="166"/>
      <c r="H46" s="166"/>
      <c r="K46" s="166"/>
      <c r="L46" s="166"/>
    </row>
    <row r="47" spans="1:6" ht="13.5" customHeight="1">
      <c r="A47" s="73" t="s">
        <v>431</v>
      </c>
      <c r="B47" s="74" t="s">
        <v>468</v>
      </c>
      <c r="C47" s="75">
        <v>221</v>
      </c>
      <c r="D47" s="75" t="s">
        <v>633</v>
      </c>
      <c r="E47" s="368">
        <f>SUM(E48:E49)</f>
        <v>57093899426</v>
      </c>
      <c r="F47" s="368">
        <f>SUM(F48:F49)</f>
        <v>61659318208</v>
      </c>
    </row>
    <row r="48" spans="1:12" s="81" customFormat="1" ht="13.5" customHeight="1">
      <c r="A48" s="78" t="s">
        <v>439</v>
      </c>
      <c r="B48" s="79" t="s">
        <v>469</v>
      </c>
      <c r="C48" s="80">
        <v>222</v>
      </c>
      <c r="D48" s="80"/>
      <c r="E48" s="369">
        <f>'TB Noteline'!G24</f>
        <v>140140476399</v>
      </c>
      <c r="F48" s="369">
        <f>'TB Noteline'!H24</f>
        <v>118149950454</v>
      </c>
      <c r="G48" s="167"/>
      <c r="H48" s="167"/>
      <c r="K48" s="167"/>
      <c r="L48" s="167"/>
    </row>
    <row r="49" spans="1:12" s="81" customFormat="1" ht="13.5" customHeight="1">
      <c r="A49" s="78" t="s">
        <v>439</v>
      </c>
      <c r="B49" s="79" t="s">
        <v>106</v>
      </c>
      <c r="C49" s="80">
        <v>223</v>
      </c>
      <c r="D49" s="80"/>
      <c r="E49" s="369">
        <f>'TB Noteline'!G25</f>
        <v>-83046576973</v>
      </c>
      <c r="F49" s="369">
        <f>'TB Noteline'!H25</f>
        <v>-56490632246</v>
      </c>
      <c r="G49" s="167"/>
      <c r="H49" s="167"/>
      <c r="K49" s="167"/>
      <c r="L49" s="167"/>
    </row>
    <row r="50" spans="1:6" ht="13.5" customHeight="1" hidden="1">
      <c r="A50" s="73" t="s">
        <v>432</v>
      </c>
      <c r="B50" s="74" t="s">
        <v>470</v>
      </c>
      <c r="C50" s="75">
        <v>224</v>
      </c>
      <c r="D50" s="75"/>
      <c r="E50" s="368">
        <f>SUM(E51:E52)</f>
        <v>0</v>
      </c>
      <c r="F50" s="368">
        <f>SUM(F51:F52)</f>
        <v>0</v>
      </c>
    </row>
    <row r="51" spans="1:12" s="81" customFormat="1" ht="13.5" customHeight="1" hidden="1">
      <c r="A51" s="78" t="s">
        <v>439</v>
      </c>
      <c r="B51" s="79" t="s">
        <v>469</v>
      </c>
      <c r="C51" s="80">
        <v>225</v>
      </c>
      <c r="D51" s="80"/>
      <c r="E51" s="369">
        <f>'TB Noteline'!G26</f>
        <v>0</v>
      </c>
      <c r="F51" s="369">
        <f>'TB Noteline'!H26</f>
        <v>0</v>
      </c>
      <c r="G51" s="167"/>
      <c r="H51" s="167"/>
      <c r="K51" s="167"/>
      <c r="L51" s="167"/>
    </row>
    <row r="52" spans="1:12" s="81" customFormat="1" ht="13.5" customHeight="1" hidden="1">
      <c r="A52" s="78" t="s">
        <v>439</v>
      </c>
      <c r="B52" s="79" t="s">
        <v>106</v>
      </c>
      <c r="C52" s="80">
        <v>226</v>
      </c>
      <c r="D52" s="80"/>
      <c r="E52" s="369">
        <f>'TB Noteline'!G27</f>
        <v>0</v>
      </c>
      <c r="F52" s="369">
        <f>'TB Noteline'!H27</f>
        <v>0</v>
      </c>
      <c r="G52" s="167"/>
      <c r="H52" s="167"/>
      <c r="K52" s="167"/>
      <c r="L52" s="167"/>
    </row>
    <row r="53" spans="1:6" ht="13.5" customHeight="1">
      <c r="A53" s="77" t="s">
        <v>433</v>
      </c>
      <c r="B53" s="74" t="s">
        <v>471</v>
      </c>
      <c r="C53" s="75">
        <v>227</v>
      </c>
      <c r="D53" s="75" t="s">
        <v>634</v>
      </c>
      <c r="E53" s="368">
        <f>SUM(E54:E55)</f>
        <v>3001911496</v>
      </c>
      <c r="F53" s="368">
        <f>SUM(F54:F55)</f>
        <v>3001911496</v>
      </c>
    </row>
    <row r="54" spans="1:12" s="81" customFormat="1" ht="13.5" customHeight="1">
      <c r="A54" s="78" t="s">
        <v>439</v>
      </c>
      <c r="B54" s="79" t="s">
        <v>469</v>
      </c>
      <c r="C54" s="80">
        <v>228</v>
      </c>
      <c r="D54" s="80"/>
      <c r="E54" s="369">
        <f>'TB Noteline'!G28</f>
        <v>3111257069</v>
      </c>
      <c r="F54" s="369">
        <f>'TB Noteline'!H28</f>
        <v>3111257069</v>
      </c>
      <c r="G54" s="167"/>
      <c r="H54" s="167"/>
      <c r="K54" s="167"/>
      <c r="L54" s="167"/>
    </row>
    <row r="55" spans="1:12" s="81" customFormat="1" ht="13.5" customHeight="1">
      <c r="A55" s="78" t="s">
        <v>439</v>
      </c>
      <c r="B55" s="79" t="s">
        <v>106</v>
      </c>
      <c r="C55" s="80">
        <v>229</v>
      </c>
      <c r="D55" s="80"/>
      <c r="E55" s="369">
        <f>'TB Noteline'!G29</f>
        <v>-109345573</v>
      </c>
      <c r="F55" s="369">
        <f>'TB Noteline'!H29</f>
        <v>-109345573</v>
      </c>
      <c r="G55" s="167"/>
      <c r="H55" s="167"/>
      <c r="K55" s="167"/>
      <c r="L55" s="167"/>
    </row>
    <row r="56" spans="1:6" ht="13.5" customHeight="1">
      <c r="A56" s="77" t="s">
        <v>536</v>
      </c>
      <c r="B56" s="74" t="s">
        <v>474</v>
      </c>
      <c r="C56" s="75">
        <v>230</v>
      </c>
      <c r="D56" s="75" t="s">
        <v>665</v>
      </c>
      <c r="E56" s="368">
        <f>'TB Noteline'!G30</f>
        <v>868488608</v>
      </c>
      <c r="F56" s="368">
        <f>'TB Noteline'!H30</f>
        <v>3594738134</v>
      </c>
    </row>
    <row r="57" spans="1:6" ht="3" customHeight="1" hidden="1">
      <c r="A57" s="82"/>
      <c r="B57" s="79"/>
      <c r="C57" s="75"/>
      <c r="D57" s="75"/>
      <c r="E57" s="368"/>
      <c r="F57" s="368"/>
    </row>
    <row r="58" spans="1:12" s="68" customFormat="1" ht="15.75" customHeight="1">
      <c r="A58" s="7" t="s">
        <v>537</v>
      </c>
      <c r="B58" s="71" t="s">
        <v>538</v>
      </c>
      <c r="C58" s="72">
        <v>240</v>
      </c>
      <c r="D58" s="75"/>
      <c r="E58" s="367">
        <f>SUM(E59:E60)</f>
        <v>0</v>
      </c>
      <c r="F58" s="367">
        <f>SUM(F59:F60)</f>
        <v>0</v>
      </c>
      <c r="G58" s="166"/>
      <c r="H58" s="166"/>
      <c r="K58" s="166"/>
      <c r="L58" s="166"/>
    </row>
    <row r="59" spans="1:6" ht="15.75" customHeight="1" hidden="1">
      <c r="A59" s="77" t="s">
        <v>431</v>
      </c>
      <c r="B59" s="74" t="s">
        <v>469</v>
      </c>
      <c r="C59" s="75">
        <v>241</v>
      </c>
      <c r="D59" s="75"/>
      <c r="E59" s="368">
        <f>'TB Noteline'!G31</f>
        <v>0</v>
      </c>
      <c r="F59" s="368">
        <f>'TB Noteline'!H31</f>
        <v>0</v>
      </c>
    </row>
    <row r="60" spans="1:6" ht="15.75" customHeight="1" hidden="1">
      <c r="A60" s="77" t="s">
        <v>432</v>
      </c>
      <c r="B60" s="74" t="s">
        <v>106</v>
      </c>
      <c r="C60" s="75">
        <v>242</v>
      </c>
      <c r="D60" s="75"/>
      <c r="E60" s="368">
        <f>'TB Noteline'!G32</f>
        <v>0</v>
      </c>
      <c r="F60" s="368">
        <f>'TB Noteline'!H32</f>
        <v>0</v>
      </c>
    </row>
    <row r="61" spans="1:6" ht="3" customHeight="1" hidden="1">
      <c r="A61" s="83"/>
      <c r="B61" s="79"/>
      <c r="C61" s="75"/>
      <c r="D61" s="75"/>
      <c r="E61" s="367"/>
      <c r="F61" s="367"/>
    </row>
    <row r="62" spans="1:12" s="68" customFormat="1" ht="15.75" customHeight="1">
      <c r="A62" s="7" t="s">
        <v>539</v>
      </c>
      <c r="B62" s="71" t="s">
        <v>472</v>
      </c>
      <c r="C62" s="72">
        <v>250</v>
      </c>
      <c r="D62" s="72"/>
      <c r="E62" s="367">
        <f>SUM(E63:E67)</f>
        <v>3000000000</v>
      </c>
      <c r="F62" s="367">
        <f>SUM(F63:F67)</f>
        <v>3000000000</v>
      </c>
      <c r="G62" s="166"/>
      <c r="H62" s="166"/>
      <c r="K62" s="166"/>
      <c r="L62" s="166"/>
    </row>
    <row r="63" spans="1:6" ht="13.5" customHeight="1" hidden="1">
      <c r="A63" s="73" t="s">
        <v>431</v>
      </c>
      <c r="B63" s="74" t="s">
        <v>540</v>
      </c>
      <c r="C63" s="75">
        <v>251</v>
      </c>
      <c r="D63" s="75"/>
      <c r="E63" s="368">
        <f>'TB Noteline'!G33</f>
        <v>0</v>
      </c>
      <c r="F63" s="368">
        <f>'TB Noteline'!H33</f>
        <v>0</v>
      </c>
    </row>
    <row r="64" spans="1:6" ht="13.5" customHeight="1" hidden="1">
      <c r="A64" s="73" t="s">
        <v>432</v>
      </c>
      <c r="B64" s="74" t="s">
        <v>90</v>
      </c>
      <c r="C64" s="75">
        <v>252</v>
      </c>
      <c r="D64" s="75"/>
      <c r="E64" s="368">
        <f>'TB Noteline'!G34</f>
        <v>0</v>
      </c>
      <c r="F64" s="368">
        <f>'TB Noteline'!H34</f>
        <v>0</v>
      </c>
    </row>
    <row r="65" spans="1:6" ht="13.5" customHeight="1">
      <c r="A65" s="73" t="s">
        <v>433</v>
      </c>
      <c r="B65" s="74" t="s">
        <v>473</v>
      </c>
      <c r="C65" s="75">
        <v>258</v>
      </c>
      <c r="D65" s="75" t="s">
        <v>635</v>
      </c>
      <c r="E65" s="368">
        <f>'TB Noteline'!G35</f>
        <v>3000000000</v>
      </c>
      <c r="F65" s="368">
        <f>'TB Noteline'!H35</f>
        <v>3000000000</v>
      </c>
    </row>
    <row r="66" spans="1:6" ht="14.25" customHeight="1" hidden="1">
      <c r="A66" s="73" t="s">
        <v>434</v>
      </c>
      <c r="B66" s="84" t="s">
        <v>91</v>
      </c>
      <c r="C66" s="75">
        <v>259</v>
      </c>
      <c r="D66" s="75"/>
      <c r="E66" s="368">
        <f>'TB Noteline'!G36</f>
        <v>0</v>
      </c>
      <c r="F66" s="368">
        <f>'TB Noteline'!H36</f>
        <v>0</v>
      </c>
    </row>
    <row r="67" spans="1:6" ht="3" customHeight="1" hidden="1">
      <c r="A67" s="73"/>
      <c r="B67" s="74"/>
      <c r="C67" s="75"/>
      <c r="D67" s="75"/>
      <c r="E67" s="368"/>
      <c r="F67" s="368"/>
    </row>
    <row r="68" spans="1:12" s="68" customFormat="1" ht="14.25">
      <c r="A68" s="7" t="s">
        <v>541</v>
      </c>
      <c r="B68" s="71" t="s">
        <v>542</v>
      </c>
      <c r="C68" s="72">
        <v>260</v>
      </c>
      <c r="D68" s="72"/>
      <c r="E68" s="367">
        <f>SUM(E69:E71)</f>
        <v>300273181</v>
      </c>
      <c r="F68" s="367">
        <f>SUM(F69:F71)</f>
        <v>247779962</v>
      </c>
      <c r="G68" s="166"/>
      <c r="H68" s="166"/>
      <c r="K68" s="166"/>
      <c r="L68" s="166"/>
    </row>
    <row r="69" spans="1:6" ht="15">
      <c r="A69" s="73" t="s">
        <v>431</v>
      </c>
      <c r="B69" s="74" t="s">
        <v>475</v>
      </c>
      <c r="C69" s="75">
        <v>261</v>
      </c>
      <c r="D69" s="75" t="s">
        <v>636</v>
      </c>
      <c r="E69" s="368">
        <f>'TB Noteline'!G37</f>
        <v>300273181</v>
      </c>
      <c r="F69" s="368">
        <f>'TB Noteline'!H37</f>
        <v>247779962</v>
      </c>
    </row>
    <row r="70" spans="1:6" ht="15" hidden="1">
      <c r="A70" s="73" t="s">
        <v>432</v>
      </c>
      <c r="B70" s="74" t="s">
        <v>543</v>
      </c>
      <c r="C70" s="75">
        <v>262</v>
      </c>
      <c r="D70" s="75"/>
      <c r="E70" s="368">
        <f>'TB Noteline'!G38</f>
        <v>0</v>
      </c>
      <c r="F70" s="368">
        <f>'TB Noteline'!H38</f>
        <v>0</v>
      </c>
    </row>
    <row r="71" spans="1:6" ht="15" hidden="1">
      <c r="A71" s="73" t="s">
        <v>433</v>
      </c>
      <c r="B71" s="74" t="s">
        <v>542</v>
      </c>
      <c r="C71" s="75">
        <v>268</v>
      </c>
      <c r="D71" s="75"/>
      <c r="E71" s="368">
        <f>'TB Noteline'!G39</f>
        <v>0</v>
      </c>
      <c r="F71" s="368">
        <f>'TB Noteline'!H39</f>
        <v>0</v>
      </c>
    </row>
    <row r="72" spans="1:6" ht="3" customHeight="1" hidden="1">
      <c r="A72" s="73"/>
      <c r="B72" s="74"/>
      <c r="C72" s="75"/>
      <c r="D72" s="75"/>
      <c r="E72" s="368"/>
      <c r="F72" s="368"/>
    </row>
    <row r="73" spans="1:12" s="68" customFormat="1" ht="14.25">
      <c r="A73" s="7" t="s">
        <v>564</v>
      </c>
      <c r="B73" s="71" t="s">
        <v>565</v>
      </c>
      <c r="C73" s="72">
        <v>269</v>
      </c>
      <c r="D73" s="72"/>
      <c r="E73" s="367">
        <f>'TB Noteline'!G40</f>
        <v>0</v>
      </c>
      <c r="F73" s="367">
        <f>'TB Noteline'!H40</f>
        <v>0</v>
      </c>
      <c r="G73" s="166"/>
      <c r="H73" s="166"/>
      <c r="K73" s="166"/>
      <c r="L73" s="166"/>
    </row>
    <row r="74" spans="1:6" ht="3" customHeight="1">
      <c r="A74" s="73"/>
      <c r="B74" s="74"/>
      <c r="C74" s="75"/>
      <c r="D74" s="75"/>
      <c r="E74" s="368"/>
      <c r="F74" s="368"/>
    </row>
    <row r="75" spans="1:6" ht="15.75" customHeight="1" thickBot="1">
      <c r="A75" s="71" t="s">
        <v>38</v>
      </c>
      <c r="B75" s="47"/>
      <c r="C75" s="72">
        <v>270</v>
      </c>
      <c r="D75" s="72"/>
      <c r="E75" s="370">
        <f>E9+E37</f>
        <v>229265403803.532</v>
      </c>
      <c r="F75" s="370">
        <f>F9+F37</f>
        <v>247799909993.46</v>
      </c>
    </row>
    <row r="76" spans="2:6" ht="4.5" customHeight="1" thickTop="1">
      <c r="B76" s="47"/>
      <c r="C76" s="47"/>
      <c r="D76" s="47"/>
      <c r="E76" s="371"/>
      <c r="F76" s="372"/>
    </row>
    <row r="77" spans="1:6" ht="12.75" customHeight="1">
      <c r="A77" s="79" t="s">
        <v>519</v>
      </c>
      <c r="B77" s="47"/>
      <c r="C77" s="47"/>
      <c r="D77" s="47"/>
      <c r="E77" s="371"/>
      <c r="F77" s="372"/>
    </row>
    <row r="78" spans="1:12" s="86" customFormat="1" ht="14.25">
      <c r="A78" s="85"/>
      <c r="B78" s="85"/>
      <c r="C78" s="85"/>
      <c r="D78" s="85"/>
      <c r="E78" s="367"/>
      <c r="F78" s="367"/>
      <c r="G78" s="168"/>
      <c r="H78" s="168"/>
      <c r="K78" s="168"/>
      <c r="L78" s="168"/>
    </row>
    <row r="79" spans="1:12" s="62" customFormat="1" ht="15">
      <c r="A79" s="87"/>
      <c r="B79" s="88"/>
      <c r="C79" s="88"/>
      <c r="D79" s="88"/>
      <c r="E79" s="373"/>
      <c r="F79" s="368"/>
      <c r="G79" s="165"/>
      <c r="H79" s="165"/>
      <c r="K79" s="165"/>
      <c r="L79" s="165"/>
    </row>
    <row r="80" spans="1:12" s="62" customFormat="1" ht="22.5" customHeight="1">
      <c r="A80" s="88"/>
      <c r="B80" s="87"/>
      <c r="C80" s="87"/>
      <c r="D80" s="87"/>
      <c r="E80" s="368"/>
      <c r="F80" s="368"/>
      <c r="G80" s="165"/>
      <c r="H80" s="165"/>
      <c r="K80" s="165"/>
      <c r="L80" s="165"/>
    </row>
    <row r="81" spans="1:12" s="62" customFormat="1" ht="15">
      <c r="A81" s="120" t="str">
        <f>A1&amp;" (TIẾP)"</f>
        <v>BẢNG CÂN ĐỐI  KẾ TOÁN (TIẾP)</v>
      </c>
      <c r="B81" s="89"/>
      <c r="C81" s="89"/>
      <c r="D81" s="89"/>
      <c r="E81" s="374"/>
      <c r="F81" s="374"/>
      <c r="G81" s="165"/>
      <c r="H81" s="165"/>
      <c r="K81" s="165"/>
      <c r="L81" s="165"/>
    </row>
    <row r="82" spans="1:12" s="62" customFormat="1" ht="15">
      <c r="A82" s="121" t="str">
        <f>A2</f>
        <v>Quý 3 năm 2012</v>
      </c>
      <c r="B82" s="90"/>
      <c r="C82" s="90"/>
      <c r="D82" s="90"/>
      <c r="E82" s="289"/>
      <c r="F82" s="289"/>
      <c r="G82" s="165"/>
      <c r="H82" s="165"/>
      <c r="K82" s="165"/>
      <c r="L82" s="165"/>
    </row>
    <row r="83" spans="1:12" s="62" customFormat="1" ht="9" customHeight="1">
      <c r="A83" s="89"/>
      <c r="B83" s="89"/>
      <c r="C83" s="89"/>
      <c r="D83" s="89"/>
      <c r="E83" s="21"/>
      <c r="F83" s="21"/>
      <c r="G83" s="165"/>
      <c r="H83" s="165"/>
      <c r="K83" s="165"/>
      <c r="L83" s="165"/>
    </row>
    <row r="84" spans="1:12" s="62" customFormat="1" ht="28.5">
      <c r="A84" s="89"/>
      <c r="B84" s="89"/>
      <c r="C84" s="89"/>
      <c r="D84" s="89"/>
      <c r="E84" s="21"/>
      <c r="F84" s="21" t="str">
        <f>F4</f>
        <v>Mẫu số B 01 - DN</v>
      </c>
      <c r="G84" s="165"/>
      <c r="H84" s="165"/>
      <c r="K84" s="165"/>
      <c r="L84" s="165"/>
    </row>
    <row r="85" spans="1:12" s="62" customFormat="1" ht="15">
      <c r="A85" s="91"/>
      <c r="B85" s="91"/>
      <c r="C85" s="91"/>
      <c r="D85" s="91"/>
      <c r="E85" s="22"/>
      <c r="F85" s="17">
        <f>F5</f>
        <v>0</v>
      </c>
      <c r="G85" s="165"/>
      <c r="H85" s="165"/>
      <c r="K85" s="165"/>
      <c r="L85" s="165"/>
    </row>
    <row r="86" spans="1:12" s="62" customFormat="1" ht="6.75" customHeight="1">
      <c r="A86" s="91"/>
      <c r="B86" s="91"/>
      <c r="C86" s="91"/>
      <c r="D86" s="91"/>
      <c r="E86" s="22"/>
      <c r="F86" s="22"/>
      <c r="G86" s="165"/>
      <c r="H86" s="165"/>
      <c r="K86" s="165"/>
      <c r="L86" s="165"/>
    </row>
    <row r="87" spans="1:6" ht="28.5" customHeight="1">
      <c r="A87" s="1" t="s">
        <v>476</v>
      </c>
      <c r="B87" s="2"/>
      <c r="C87" s="4" t="str">
        <f>C7</f>
        <v>MS</v>
      </c>
      <c r="D87" s="4" t="str">
        <f>D7</f>
        <v>TM</v>
      </c>
      <c r="E87" s="9" t="s">
        <v>813</v>
      </c>
      <c r="F87" s="9" t="str">
        <f>F7</f>
        <v>01/01/2012
VND</v>
      </c>
    </row>
    <row r="88" spans="1:6" ht="3" customHeight="1">
      <c r="A88" s="73"/>
      <c r="B88" s="47"/>
      <c r="C88" s="47"/>
      <c r="D88" s="47"/>
      <c r="E88" s="19"/>
      <c r="F88" s="25"/>
    </row>
    <row r="89" spans="1:6" ht="15.75" customHeight="1">
      <c r="A89" s="68" t="s">
        <v>451</v>
      </c>
      <c r="B89" s="71" t="s">
        <v>477</v>
      </c>
      <c r="C89" s="72">
        <v>300</v>
      </c>
      <c r="D89" s="72"/>
      <c r="E89" s="367">
        <f>E91+E104</f>
        <v>60398363313.55</v>
      </c>
      <c r="F89" s="367">
        <f>F91+F104</f>
        <v>148179943016.53</v>
      </c>
    </row>
    <row r="90" spans="1:6" ht="13.5" customHeight="1">
      <c r="A90" s="73"/>
      <c r="B90" s="71" t="s">
        <v>99</v>
      </c>
      <c r="C90" s="72"/>
      <c r="D90" s="72"/>
      <c r="E90" s="368"/>
      <c r="F90" s="368"/>
    </row>
    <row r="91" spans="1:6" ht="15.75" customHeight="1">
      <c r="A91" s="68" t="s">
        <v>446</v>
      </c>
      <c r="B91" s="71" t="s">
        <v>478</v>
      </c>
      <c r="C91" s="72">
        <v>310</v>
      </c>
      <c r="D91" s="75"/>
      <c r="E91" s="367">
        <f>SUM(E92:E103)</f>
        <v>59906947725.55</v>
      </c>
      <c r="F91" s="367">
        <f>SUM(F92:F103)</f>
        <v>130602211764.53</v>
      </c>
    </row>
    <row r="92" spans="1:6" ht="13.5" customHeight="1">
      <c r="A92" s="73" t="s">
        <v>431</v>
      </c>
      <c r="B92" s="74" t="s">
        <v>544</v>
      </c>
      <c r="C92" s="75">
        <v>311</v>
      </c>
      <c r="D92" s="75" t="s">
        <v>637</v>
      </c>
      <c r="E92" s="368">
        <f>-'TB Noteline'!G41</f>
        <v>0</v>
      </c>
      <c r="F92" s="368">
        <f>-'TB Noteline'!H41</f>
        <v>12000000000</v>
      </c>
    </row>
    <row r="93" spans="1:6" ht="13.5" customHeight="1">
      <c r="A93" s="76" t="s">
        <v>432</v>
      </c>
      <c r="B93" s="74" t="s">
        <v>545</v>
      </c>
      <c r="C93" s="75">
        <v>312</v>
      </c>
      <c r="D93" s="75"/>
      <c r="E93" s="368">
        <f>-'TB Noteline'!G42</f>
        <v>3669645870.55</v>
      </c>
      <c r="F93" s="368">
        <f>-'TB Noteline'!H42</f>
        <v>51702568527.53</v>
      </c>
    </row>
    <row r="94" spans="1:6" ht="13.5" customHeight="1">
      <c r="A94" s="77" t="s">
        <v>433</v>
      </c>
      <c r="B94" s="74" t="s">
        <v>479</v>
      </c>
      <c r="C94" s="75">
        <v>313</v>
      </c>
      <c r="D94" s="75"/>
      <c r="E94" s="368">
        <f>-'TB Noteline'!G43</f>
        <v>8016009750</v>
      </c>
      <c r="F94" s="368">
        <f>-'TB Noteline'!H43</f>
        <v>35853249217</v>
      </c>
    </row>
    <row r="95" spans="1:6" ht="13.5" customHeight="1">
      <c r="A95" s="47" t="s">
        <v>434</v>
      </c>
      <c r="B95" s="74" t="s">
        <v>480</v>
      </c>
      <c r="C95" s="75">
        <v>314</v>
      </c>
      <c r="D95" s="75" t="s">
        <v>638</v>
      </c>
      <c r="E95" s="368">
        <f>-'TB Noteline'!G44</f>
        <v>28390077688</v>
      </c>
      <c r="F95" s="368">
        <f>-'TB Noteline'!H44</f>
        <v>10200066565</v>
      </c>
    </row>
    <row r="96" spans="1:6" ht="13.5" customHeight="1">
      <c r="A96" s="77" t="s">
        <v>435</v>
      </c>
      <c r="B96" s="74" t="s">
        <v>92</v>
      </c>
      <c r="C96" s="75">
        <v>315</v>
      </c>
      <c r="D96" s="75"/>
      <c r="E96" s="368">
        <f>-'TB Noteline'!G45</f>
        <v>5347321595</v>
      </c>
      <c r="F96" s="368">
        <f>-'TB Noteline'!H45</f>
        <v>244320000</v>
      </c>
    </row>
    <row r="97" spans="1:6" ht="13.5" customHeight="1">
      <c r="A97" s="47" t="s">
        <v>436</v>
      </c>
      <c r="B97" s="74" t="s">
        <v>483</v>
      </c>
      <c r="C97" s="75">
        <v>316</v>
      </c>
      <c r="D97" s="75" t="s">
        <v>639</v>
      </c>
      <c r="E97" s="368">
        <f>-'TB Noteline'!G46</f>
        <v>10792691125</v>
      </c>
      <c r="F97" s="368">
        <f>-'TB Noteline'!H46</f>
        <v>15420664650</v>
      </c>
    </row>
    <row r="98" spans="1:6" ht="13.5" customHeight="1" hidden="1">
      <c r="A98" s="77" t="s">
        <v>437</v>
      </c>
      <c r="B98" s="74" t="s">
        <v>546</v>
      </c>
      <c r="C98" s="75">
        <v>317</v>
      </c>
      <c r="D98" s="75"/>
      <c r="E98" s="368">
        <f>-'TB Noteline'!G47</f>
        <v>0</v>
      </c>
      <c r="F98" s="368">
        <f>-'TB Noteline'!H47</f>
        <v>0</v>
      </c>
    </row>
    <row r="99" spans="1:6" ht="29.25" customHeight="1" hidden="1">
      <c r="A99" s="47" t="s">
        <v>438</v>
      </c>
      <c r="B99" s="84" t="s">
        <v>93</v>
      </c>
      <c r="C99" s="75">
        <v>318</v>
      </c>
      <c r="D99" s="75"/>
      <c r="E99" s="368">
        <f>-'TB Noteline'!G48</f>
        <v>0</v>
      </c>
      <c r="F99" s="368">
        <f>-'TB Noteline'!H48</f>
        <v>0</v>
      </c>
    </row>
    <row r="100" spans="1:6" ht="35.25" customHeight="1">
      <c r="A100" s="77" t="s">
        <v>444</v>
      </c>
      <c r="B100" s="84" t="s">
        <v>765</v>
      </c>
      <c r="C100" s="75">
        <v>319</v>
      </c>
      <c r="D100" s="75" t="s">
        <v>732</v>
      </c>
      <c r="E100" s="368">
        <f>-'TB Noteline'!G49</f>
        <v>2018619824</v>
      </c>
      <c r="F100" s="368">
        <f>-'TB Noteline'!H49</f>
        <v>2344658978</v>
      </c>
    </row>
    <row r="101" spans="1:12" s="95" customFormat="1" ht="13.5" customHeight="1" hidden="1">
      <c r="A101" s="92" t="s">
        <v>445</v>
      </c>
      <c r="B101" s="93" t="s">
        <v>95</v>
      </c>
      <c r="C101" s="94">
        <v>320</v>
      </c>
      <c r="D101" s="94"/>
      <c r="E101" s="375">
        <f>-'TB Noteline'!G50</f>
        <v>0</v>
      </c>
      <c r="F101" s="375">
        <f>-'TB Noteline'!H50</f>
        <v>0</v>
      </c>
      <c r="G101" s="169"/>
      <c r="H101" s="169"/>
      <c r="K101" s="169"/>
      <c r="L101" s="169"/>
    </row>
    <row r="102" spans="1:12" s="95" customFormat="1" ht="13.5" customHeight="1">
      <c r="A102" s="92" t="s">
        <v>104</v>
      </c>
      <c r="B102" s="93" t="s">
        <v>134</v>
      </c>
      <c r="C102" s="94">
        <v>321</v>
      </c>
      <c r="D102" s="94"/>
      <c r="E102" s="375">
        <f>-'TB Noteline'!G51</f>
        <v>1672581873</v>
      </c>
      <c r="F102" s="375">
        <f>-'TB Noteline'!H51</f>
        <v>2836683827</v>
      </c>
      <c r="G102" s="97"/>
      <c r="H102" s="169"/>
      <c r="K102" s="97"/>
      <c r="L102" s="169"/>
    </row>
    <row r="103" spans="1:6" ht="3" customHeight="1" hidden="1">
      <c r="A103" s="73"/>
      <c r="B103" s="74"/>
      <c r="C103" s="75"/>
      <c r="D103" s="75"/>
      <c r="E103" s="368"/>
      <c r="F103" s="368"/>
    </row>
    <row r="104" spans="1:12" s="68" customFormat="1" ht="15.75" customHeight="1">
      <c r="A104" s="7" t="s">
        <v>447</v>
      </c>
      <c r="B104" s="71" t="s">
        <v>482</v>
      </c>
      <c r="C104" s="72">
        <v>330</v>
      </c>
      <c r="D104" s="72"/>
      <c r="E104" s="367">
        <f>SUM(E105:E114)</f>
        <v>491415588</v>
      </c>
      <c r="F104" s="367">
        <f>SUM(F105:F114)</f>
        <v>17577731252</v>
      </c>
      <c r="G104" s="166"/>
      <c r="H104" s="166"/>
      <c r="K104" s="166"/>
      <c r="L104" s="166"/>
    </row>
    <row r="105" spans="1:6" ht="13.5" customHeight="1" hidden="1">
      <c r="A105" s="77" t="s">
        <v>431</v>
      </c>
      <c r="B105" s="74" t="s">
        <v>547</v>
      </c>
      <c r="C105" s="75">
        <v>331</v>
      </c>
      <c r="D105" s="75"/>
      <c r="E105" s="368">
        <f>-'TB Noteline'!G52</f>
        <v>0</v>
      </c>
      <c r="F105" s="368">
        <f>-'TB Noteline'!H52</f>
        <v>0</v>
      </c>
    </row>
    <row r="106" spans="1:6" ht="13.5" customHeight="1" hidden="1">
      <c r="A106" s="77" t="s">
        <v>432</v>
      </c>
      <c r="B106" s="74" t="s">
        <v>548</v>
      </c>
      <c r="C106" s="75">
        <v>332</v>
      </c>
      <c r="D106" s="75"/>
      <c r="E106" s="368">
        <f>-'TB Noteline'!G53</f>
        <v>0</v>
      </c>
      <c r="F106" s="368">
        <f>-'TB Noteline'!H53</f>
        <v>0</v>
      </c>
    </row>
    <row r="107" spans="1:6" ht="13.5" customHeight="1" hidden="1">
      <c r="A107" s="77" t="s">
        <v>433</v>
      </c>
      <c r="B107" s="74" t="s">
        <v>549</v>
      </c>
      <c r="C107" s="75">
        <v>333</v>
      </c>
      <c r="D107" s="75"/>
      <c r="E107" s="368">
        <f>-'TB Noteline'!G54</f>
        <v>0</v>
      </c>
      <c r="F107" s="368">
        <f>-'TB Noteline'!H54</f>
        <v>0</v>
      </c>
    </row>
    <row r="108" spans="1:6" ht="13.5" customHeight="1">
      <c r="A108" s="77" t="s">
        <v>434</v>
      </c>
      <c r="B108" s="74" t="s">
        <v>550</v>
      </c>
      <c r="C108" s="75">
        <v>334</v>
      </c>
      <c r="D108" s="75" t="s">
        <v>640</v>
      </c>
      <c r="E108" s="368">
        <f>-'TB Noteline'!G55</f>
        <v>0</v>
      </c>
      <c r="F108" s="368">
        <f>-'TB Noteline'!H55</f>
        <v>17086315664</v>
      </c>
    </row>
    <row r="109" spans="1:6" ht="13.5" customHeight="1" hidden="1">
      <c r="A109" s="77" t="s">
        <v>435</v>
      </c>
      <c r="B109" s="74" t="s">
        <v>72</v>
      </c>
      <c r="C109" s="75">
        <v>335</v>
      </c>
      <c r="D109" s="75"/>
      <c r="E109" s="368">
        <f>-'TB Noteline'!G56</f>
        <v>0</v>
      </c>
      <c r="F109" s="368">
        <f>-'TB Noteline'!H56</f>
        <v>0</v>
      </c>
    </row>
    <row r="110" spans="1:6" ht="13.5" customHeight="1">
      <c r="A110" s="77" t="s">
        <v>436</v>
      </c>
      <c r="B110" s="74" t="s">
        <v>96</v>
      </c>
      <c r="C110" s="75">
        <v>336</v>
      </c>
      <c r="D110" s="75"/>
      <c r="E110" s="368">
        <f>-'TB Noteline'!G57</f>
        <v>491415588</v>
      </c>
      <c r="F110" s="368">
        <f>-'TB Noteline'!H57</f>
        <v>491415588</v>
      </c>
    </row>
    <row r="111" spans="1:6" ht="13.5" customHeight="1" hidden="1">
      <c r="A111" s="77" t="s">
        <v>97</v>
      </c>
      <c r="B111" s="74" t="s">
        <v>98</v>
      </c>
      <c r="C111" s="75">
        <v>337</v>
      </c>
      <c r="D111" s="75"/>
      <c r="E111" s="368">
        <f>-'TB Noteline'!G58</f>
        <v>0</v>
      </c>
      <c r="F111" s="368">
        <f>-'TB Noteline'!H58</f>
        <v>0</v>
      </c>
    </row>
    <row r="112" spans="1:6" ht="13.5" customHeight="1" hidden="1">
      <c r="A112" s="77" t="s">
        <v>438</v>
      </c>
      <c r="B112" s="74" t="s">
        <v>20</v>
      </c>
      <c r="C112" s="75">
        <v>338</v>
      </c>
      <c r="D112" s="75"/>
      <c r="E112" s="368">
        <f>-'TB Noteline'!G59</f>
        <v>0</v>
      </c>
      <c r="F112" s="368">
        <f>-'TB Noteline'!H59</f>
        <v>0</v>
      </c>
    </row>
    <row r="113" spans="1:6" ht="13.5" customHeight="1" hidden="1">
      <c r="A113" s="77" t="s">
        <v>444</v>
      </c>
      <c r="B113" s="74" t="s">
        <v>135</v>
      </c>
      <c r="C113" s="75">
        <v>339</v>
      </c>
      <c r="D113" s="75"/>
      <c r="E113" s="368">
        <f>-'TB Noteline'!G60</f>
        <v>0</v>
      </c>
      <c r="F113" s="368">
        <f>-'TB Noteline'!H60</f>
        <v>0</v>
      </c>
    </row>
    <row r="114" spans="2:6" ht="3" customHeight="1" hidden="1">
      <c r="B114" s="74"/>
      <c r="C114" s="75"/>
      <c r="D114" s="75"/>
      <c r="E114" s="368"/>
      <c r="F114" s="368"/>
    </row>
    <row r="115" spans="1:12" s="68" customFormat="1" ht="15.75" customHeight="1">
      <c r="A115" s="68" t="s">
        <v>450</v>
      </c>
      <c r="B115" s="71" t="s">
        <v>558</v>
      </c>
      <c r="C115" s="72">
        <v>400</v>
      </c>
      <c r="D115" s="72"/>
      <c r="E115" s="367">
        <f>E117+E131</f>
        <v>168867040490.06</v>
      </c>
      <c r="F115" s="367">
        <f>F117+F131</f>
        <v>99619966976.88</v>
      </c>
      <c r="G115" s="166"/>
      <c r="H115" s="166"/>
      <c r="K115" s="166"/>
      <c r="L115" s="166"/>
    </row>
    <row r="116" spans="1:6" ht="15">
      <c r="A116" s="68"/>
      <c r="B116" s="71" t="s">
        <v>100</v>
      </c>
      <c r="C116" s="75"/>
      <c r="D116" s="75"/>
      <c r="E116" s="367"/>
      <c r="F116" s="367"/>
    </row>
    <row r="117" spans="1:12" s="68" customFormat="1" ht="15.75" customHeight="1">
      <c r="A117" s="68" t="s">
        <v>446</v>
      </c>
      <c r="B117" s="71" t="s">
        <v>39</v>
      </c>
      <c r="C117" s="72">
        <v>410</v>
      </c>
      <c r="D117" s="75" t="s">
        <v>641</v>
      </c>
      <c r="E117" s="367">
        <f>SUM(E118:E130)</f>
        <v>168867040490.06</v>
      </c>
      <c r="F117" s="367">
        <f>SUM(F118:F130)</f>
        <v>99619966976.88</v>
      </c>
      <c r="G117" s="166"/>
      <c r="H117" s="166"/>
      <c r="K117" s="166"/>
      <c r="L117" s="166"/>
    </row>
    <row r="118" spans="1:6" ht="13.5" customHeight="1">
      <c r="A118" s="73" t="s">
        <v>431</v>
      </c>
      <c r="B118" s="74" t="s">
        <v>551</v>
      </c>
      <c r="C118" s="75">
        <v>411</v>
      </c>
      <c r="D118" s="75"/>
      <c r="E118" s="368">
        <f>-'TB Noteline'!G61</f>
        <v>68000000000</v>
      </c>
      <c r="F118" s="368">
        <f>-'TB Noteline'!H61</f>
        <v>50000000000</v>
      </c>
    </row>
    <row r="119" spans="1:6" ht="13.5" customHeight="1">
      <c r="A119" s="76" t="s">
        <v>432</v>
      </c>
      <c r="B119" s="74" t="s">
        <v>552</v>
      </c>
      <c r="C119" s="75">
        <v>412</v>
      </c>
      <c r="D119" s="75"/>
      <c r="E119" s="368">
        <f>-'TB Noteline'!G62</f>
        <v>3998638028</v>
      </c>
      <c r="F119" s="368">
        <f>-'TB Noteline'!H62</f>
        <v>3998638028</v>
      </c>
    </row>
    <row r="120" spans="1:6" ht="13.5" customHeight="1" hidden="1">
      <c r="A120" s="47" t="s">
        <v>101</v>
      </c>
      <c r="B120" s="74" t="s">
        <v>102</v>
      </c>
      <c r="C120" s="75">
        <v>413</v>
      </c>
      <c r="D120" s="75"/>
      <c r="E120" s="368">
        <f>-'TB Noteline'!G63</f>
        <v>0</v>
      </c>
      <c r="F120" s="368">
        <f>-'TB Noteline'!H63</f>
        <v>0</v>
      </c>
    </row>
    <row r="121" spans="1:6" ht="13.5" customHeight="1" hidden="1">
      <c r="A121" s="76" t="s">
        <v>434</v>
      </c>
      <c r="B121" s="74" t="s">
        <v>103</v>
      </c>
      <c r="C121" s="75">
        <v>414</v>
      </c>
      <c r="D121" s="75"/>
      <c r="E121" s="368">
        <f>-'TB Noteline'!G64</f>
        <v>0</v>
      </c>
      <c r="F121" s="368">
        <f>-'TB Noteline'!H64</f>
        <v>0</v>
      </c>
    </row>
    <row r="122" spans="1:6" ht="13.5" customHeight="1" hidden="1">
      <c r="A122" s="92" t="s">
        <v>435</v>
      </c>
      <c r="B122" s="93" t="s">
        <v>553</v>
      </c>
      <c r="C122" s="94">
        <v>415</v>
      </c>
      <c r="D122" s="94"/>
      <c r="E122" s="368">
        <f>-'TB Noteline'!G65</f>
        <v>0</v>
      </c>
      <c r="F122" s="368">
        <f>-'TB Noteline'!H65</f>
        <v>0</v>
      </c>
    </row>
    <row r="123" spans="1:6" ht="13.5" customHeight="1" hidden="1">
      <c r="A123" s="95" t="s">
        <v>436</v>
      </c>
      <c r="B123" s="93" t="s">
        <v>554</v>
      </c>
      <c r="C123" s="94">
        <v>416</v>
      </c>
      <c r="D123" s="94"/>
      <c r="E123" s="368">
        <f>-'TB Noteline'!G66</f>
        <v>0</v>
      </c>
      <c r="F123" s="368">
        <f>-'TB Noteline'!H66</f>
        <v>0</v>
      </c>
    </row>
    <row r="124" spans="1:6" ht="13.5" customHeight="1">
      <c r="A124" s="96" t="s">
        <v>437</v>
      </c>
      <c r="B124" s="93" t="s">
        <v>484</v>
      </c>
      <c r="C124" s="94">
        <v>417</v>
      </c>
      <c r="D124" s="75"/>
      <c r="E124" s="368">
        <f>-'TB Noteline'!G67</f>
        <v>7362077556</v>
      </c>
      <c r="F124" s="368">
        <f>-'TB Noteline'!H67</f>
        <v>7362077556</v>
      </c>
    </row>
    <row r="125" spans="1:6" ht="13.5" customHeight="1">
      <c r="A125" s="73" t="s">
        <v>438</v>
      </c>
      <c r="B125" s="74" t="s">
        <v>485</v>
      </c>
      <c r="C125" s="75">
        <v>418</v>
      </c>
      <c r="D125" s="75"/>
      <c r="E125" s="368">
        <f>-'TB Noteline'!G68</f>
        <v>3681038777</v>
      </c>
      <c r="F125" s="368">
        <f>-'TB Noteline'!H68</f>
        <v>3681038777</v>
      </c>
    </row>
    <row r="126" spans="1:6" ht="13.5" customHeight="1" hidden="1">
      <c r="A126" s="73" t="s">
        <v>444</v>
      </c>
      <c r="B126" s="74" t="s">
        <v>555</v>
      </c>
      <c r="C126" s="75">
        <v>419</v>
      </c>
      <c r="D126" s="75"/>
      <c r="E126" s="368">
        <f>-'TB Noteline'!G69</f>
        <v>0</v>
      </c>
      <c r="F126" s="368">
        <f>-'TB Noteline'!H69</f>
        <v>0</v>
      </c>
    </row>
    <row r="127" spans="1:6" ht="13.5" customHeight="1">
      <c r="A127" s="73" t="s">
        <v>445</v>
      </c>
      <c r="B127" s="74" t="s">
        <v>559</v>
      </c>
      <c r="C127" s="75">
        <v>420</v>
      </c>
      <c r="D127" s="75"/>
      <c r="E127" s="368">
        <f>-'TB Noteline'!G70</f>
        <v>85825286129.06</v>
      </c>
      <c r="F127" s="368">
        <f>-'TB Noteline'!H70</f>
        <v>34578212615.88</v>
      </c>
    </row>
    <row r="128" spans="1:6" ht="13.5" customHeight="1" hidden="1">
      <c r="A128" s="77" t="s">
        <v>104</v>
      </c>
      <c r="B128" s="74" t="s">
        <v>105</v>
      </c>
      <c r="C128" s="75">
        <v>421</v>
      </c>
      <c r="D128" s="75"/>
      <c r="E128" s="368">
        <f>-'TB Noteline'!G71</f>
        <v>0</v>
      </c>
      <c r="F128" s="368">
        <f>-'TB Noteline'!H71</f>
        <v>0</v>
      </c>
    </row>
    <row r="129" spans="1:6" ht="13.5" customHeight="1" hidden="1">
      <c r="A129" s="77" t="s">
        <v>25</v>
      </c>
      <c r="B129" s="74" t="s">
        <v>136</v>
      </c>
      <c r="C129" s="75">
        <v>422</v>
      </c>
      <c r="D129" s="75"/>
      <c r="E129" s="368">
        <f>-'TB Noteline'!G72</f>
        <v>0</v>
      </c>
      <c r="F129" s="368">
        <f>-'TB Noteline'!H72</f>
        <v>0</v>
      </c>
    </row>
    <row r="130" spans="1:6" ht="3" customHeight="1" hidden="1">
      <c r="A130" s="73"/>
      <c r="B130" s="74"/>
      <c r="C130" s="75"/>
      <c r="D130" s="75"/>
      <c r="E130" s="368"/>
      <c r="F130" s="368"/>
    </row>
    <row r="131" spans="1:12" s="68" customFormat="1" ht="12" customHeight="1">
      <c r="A131" s="7" t="s">
        <v>447</v>
      </c>
      <c r="B131" s="71" t="s">
        <v>40</v>
      </c>
      <c r="C131" s="72">
        <v>430</v>
      </c>
      <c r="D131" s="72"/>
      <c r="E131" s="367">
        <f>SUM(E132:E133)</f>
        <v>0</v>
      </c>
      <c r="F131" s="367">
        <f>SUM(F132:F133)</f>
        <v>0</v>
      </c>
      <c r="G131" s="166"/>
      <c r="H131" s="166"/>
      <c r="K131" s="166"/>
      <c r="L131" s="166"/>
    </row>
    <row r="132" spans="1:6" ht="13.5" customHeight="1" hidden="1">
      <c r="A132" s="73" t="s">
        <v>431</v>
      </c>
      <c r="B132" s="74" t="s">
        <v>556</v>
      </c>
      <c r="C132" s="75">
        <v>432</v>
      </c>
      <c r="D132" s="75"/>
      <c r="E132" s="368">
        <f>-'TB Noteline'!G73</f>
        <v>0</v>
      </c>
      <c r="F132" s="368">
        <f>-'TB Noteline'!H73</f>
        <v>0</v>
      </c>
    </row>
    <row r="133" spans="1:6" ht="13.5" customHeight="1" hidden="1">
      <c r="A133" s="76" t="s">
        <v>432</v>
      </c>
      <c r="B133" s="74" t="s">
        <v>486</v>
      </c>
      <c r="C133" s="75">
        <v>433</v>
      </c>
      <c r="D133" s="75"/>
      <c r="E133" s="368">
        <f>-'TB Noteline'!G74</f>
        <v>0</v>
      </c>
      <c r="F133" s="368">
        <f>-'TB Noteline'!H74</f>
        <v>0</v>
      </c>
    </row>
    <row r="134" spans="1:6" ht="3" customHeight="1" hidden="1">
      <c r="A134" s="76"/>
      <c r="B134" s="47"/>
      <c r="C134" s="75"/>
      <c r="D134" s="75"/>
      <c r="E134" s="368"/>
      <c r="F134" s="368"/>
    </row>
    <row r="135" spans="1:12" s="68" customFormat="1" ht="14.25">
      <c r="A135" s="68" t="s">
        <v>566</v>
      </c>
      <c r="B135" s="68" t="s">
        <v>567</v>
      </c>
      <c r="C135" s="72">
        <v>439</v>
      </c>
      <c r="D135" s="72"/>
      <c r="E135" s="367"/>
      <c r="F135" s="367"/>
      <c r="G135" s="166"/>
      <c r="H135" s="166"/>
      <c r="K135" s="166"/>
      <c r="L135" s="166"/>
    </row>
    <row r="136" spans="1:6" ht="3" customHeight="1">
      <c r="A136" s="76"/>
      <c r="B136" s="47"/>
      <c r="C136" s="75"/>
      <c r="D136" s="75"/>
      <c r="E136" s="368"/>
      <c r="F136" s="368"/>
    </row>
    <row r="137" spans="1:6" ht="30.75" customHeight="1" thickBot="1">
      <c r="A137" s="529" t="s">
        <v>568</v>
      </c>
      <c r="B137" s="530"/>
      <c r="C137" s="68">
        <v>440</v>
      </c>
      <c r="D137" s="47"/>
      <c r="E137" s="370">
        <f>E89+E115</f>
        <v>229265403803.61</v>
      </c>
      <c r="F137" s="370">
        <f>F89+F115</f>
        <v>247799909993.41</v>
      </c>
    </row>
    <row r="138" spans="1:6" ht="4.5" customHeight="1" thickTop="1">
      <c r="A138" s="5"/>
      <c r="B138" s="1"/>
      <c r="C138" s="68"/>
      <c r="D138" s="47"/>
      <c r="E138" s="367"/>
      <c r="F138" s="367"/>
    </row>
    <row r="139" spans="5:6" ht="4.5" customHeight="1">
      <c r="E139" s="376" t="e">
        <f>IF(E137&lt;&gt;E75,unbalance,"")</f>
        <v>#NAME?</v>
      </c>
      <c r="F139" s="376" t="e">
        <f>IF(F137&lt;&gt;F75,unbalance,"")</f>
        <v>#NAME?</v>
      </c>
    </row>
    <row r="140" spans="5:6" ht="16.5" customHeight="1">
      <c r="E140" s="376">
        <f>E75-E137</f>
        <v>-0.077972412109375</v>
      </c>
      <c r="F140" s="376">
        <f>F75-F137</f>
        <v>0.04998779296875</v>
      </c>
    </row>
    <row r="141" spans="1:6" ht="15.75" customHeight="1">
      <c r="A141" s="64" t="s">
        <v>487</v>
      </c>
      <c r="B141" s="64"/>
      <c r="C141" s="64"/>
      <c r="D141" s="64"/>
      <c r="E141" s="174"/>
      <c r="F141" s="174"/>
    </row>
    <row r="142" spans="5:6" ht="11.25" customHeight="1">
      <c r="E142" s="290"/>
      <c r="F142" s="291"/>
    </row>
    <row r="143" spans="1:8" ht="15" customHeight="1">
      <c r="A143" s="531" t="s">
        <v>680</v>
      </c>
      <c r="B143" s="531"/>
      <c r="C143" s="531"/>
      <c r="D143" s="531"/>
      <c r="E143" s="531"/>
      <c r="F143" s="531"/>
      <c r="H143" s="97">
        <v>7</v>
      </c>
    </row>
    <row r="144" spans="1:6" ht="4.5" customHeight="1">
      <c r="A144" s="235"/>
      <c r="B144" s="235"/>
      <c r="C144" s="235"/>
      <c r="D144" s="235"/>
      <c r="E144" s="420"/>
      <c r="F144" s="420"/>
    </row>
    <row r="145" spans="1:6" ht="30" customHeight="1">
      <c r="A145" s="71" t="s">
        <v>488</v>
      </c>
      <c r="B145" s="68"/>
      <c r="C145" s="98"/>
      <c r="D145" s="4" t="str">
        <f>D87</f>
        <v>TM</v>
      </c>
      <c r="E145" s="9" t="str">
        <f>E7</f>
        <v>30/09/2012
VND</v>
      </c>
      <c r="F145" s="9" t="str">
        <f>F7</f>
        <v>01/01/2012
VND</v>
      </c>
    </row>
    <row r="146" spans="2:6" ht="5.25" customHeight="1">
      <c r="B146" s="47"/>
      <c r="C146" s="47"/>
      <c r="D146" s="47"/>
      <c r="E146" s="19"/>
      <c r="F146" s="25"/>
    </row>
    <row r="147" spans="1:6" ht="15.75" customHeight="1">
      <c r="A147" s="77">
        <v>4</v>
      </c>
      <c r="B147" s="74" t="s">
        <v>489</v>
      </c>
      <c r="C147" s="47"/>
      <c r="D147" s="47"/>
      <c r="E147" s="26">
        <v>10807465217</v>
      </c>
      <c r="F147" s="26">
        <v>10807465217</v>
      </c>
    </row>
    <row r="148" spans="2:6" ht="4.5" customHeight="1">
      <c r="B148" s="47"/>
      <c r="C148" s="47"/>
      <c r="D148" s="47"/>
      <c r="E148" s="19"/>
      <c r="F148" s="25"/>
    </row>
    <row r="149" ht="7.5" customHeight="1"/>
    <row r="150" spans="2:6" ht="15.75" customHeight="1">
      <c r="B150" s="111" t="s">
        <v>835</v>
      </c>
      <c r="E150" s="17"/>
      <c r="F150" s="17"/>
    </row>
    <row r="151" spans="1:12" s="99" customFormat="1" ht="6.75" customHeight="1">
      <c r="A151" s="47"/>
      <c r="B151" s="67"/>
      <c r="C151" s="67"/>
      <c r="D151" s="67"/>
      <c r="E151" s="18"/>
      <c r="F151" s="14"/>
      <c r="G151" s="170"/>
      <c r="H151" s="170"/>
      <c r="K151" s="170"/>
      <c r="L151" s="170"/>
    </row>
    <row r="152" spans="1:12" s="99" customFormat="1" ht="15.75" customHeight="1">
      <c r="A152" s="100" t="s">
        <v>63</v>
      </c>
      <c r="B152" s="100"/>
      <c r="C152" s="67"/>
      <c r="D152" s="67"/>
      <c r="E152" s="18"/>
      <c r="F152" s="24"/>
      <c r="G152" s="170"/>
      <c r="H152" s="170"/>
      <c r="K152" s="170"/>
      <c r="L152" s="170"/>
    </row>
    <row r="153" spans="1:12" s="99" customFormat="1" ht="22.5" customHeight="1">
      <c r="A153" s="47"/>
      <c r="B153" s="67"/>
      <c r="C153" s="67"/>
      <c r="D153" s="67"/>
      <c r="E153" s="18"/>
      <c r="F153" s="24"/>
      <c r="G153" s="170"/>
      <c r="H153" s="170"/>
      <c r="K153" s="170"/>
      <c r="L153" s="170"/>
    </row>
    <row r="154" spans="1:12" s="99" customFormat="1" ht="30" customHeight="1">
      <c r="A154" s="47"/>
      <c r="B154" s="67"/>
      <c r="C154" s="67"/>
      <c r="D154" s="67"/>
      <c r="E154" s="18"/>
      <c r="F154" s="24"/>
      <c r="G154" s="170"/>
      <c r="H154" s="170"/>
      <c r="K154" s="170"/>
      <c r="L154" s="170"/>
    </row>
    <row r="155" spans="1:12" s="99" customFormat="1" ht="20.25" customHeight="1">
      <c r="A155" s="100" t="s">
        <v>800</v>
      </c>
      <c r="B155" s="67"/>
      <c r="C155" s="67"/>
      <c r="D155" s="67"/>
      <c r="E155" s="18"/>
      <c r="F155" s="24"/>
      <c r="G155" s="170"/>
      <c r="H155" s="170"/>
      <c r="K155" s="170"/>
      <c r="L155" s="170"/>
    </row>
    <row r="156" spans="1:12" s="99" customFormat="1" ht="26.25" customHeight="1">
      <c r="A156" s="101"/>
      <c r="B156" s="101"/>
      <c r="C156" s="101"/>
      <c r="D156" s="101"/>
      <c r="E156" s="23"/>
      <c r="F156" s="27"/>
      <c r="G156" s="170"/>
      <c r="H156" s="170"/>
      <c r="K156" s="170"/>
      <c r="L156" s="170"/>
    </row>
    <row r="157" ht="12.75" customHeight="1">
      <c r="A157" s="81" t="str">
        <f>A77</f>
        <v>Các ghi chú từ trang 10 đến trang 18 là một bộ phận hợp thành của Báo cáo tài chính</v>
      </c>
    </row>
    <row r="184" ht="21" customHeight="1"/>
    <row r="296" ht="12.75" customHeight="1">
      <c r="F296" s="28"/>
    </row>
  </sheetData>
  <sheetProtection/>
  <mergeCells count="2">
    <mergeCell ref="A137:B137"/>
    <mergeCell ref="A143:F143"/>
  </mergeCells>
  <printOptions/>
  <pageMargins left="0.984251968503937" right="0.36" top="0.6299212598425197" bottom="0.63" header="0.6299212598425197" footer="0.42"/>
  <pageSetup horizontalDpi="800" verticalDpi="800" orientation="portrait" paperSize="9" r:id="rId2"/>
  <headerFooter alignWithMargins="0">
    <oddFooter xml:space="preserve">&amp;C&amp;P+4 </oddFooter>
  </headerFooter>
  <rowBreaks count="1" manualBreakCount="1">
    <brk id="77" max="255" man="1"/>
  </rowBreaks>
  <ignoredErrors>
    <ignoredError sqref="E139" evalError="1"/>
  </ignoredError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U12"/>
  <sheetViews>
    <sheetView zoomScalePageLayoutView="0" workbookViewId="0" topLeftCell="A1">
      <selection activeCell="J29" sqref="J29"/>
    </sheetView>
  </sheetViews>
  <sheetFormatPr defaultColWidth="9.140625" defaultRowHeight="12.75"/>
  <cols>
    <col min="1" max="1" width="4.8515625" style="241" customWidth="1"/>
    <col min="2" max="2" width="38.7109375" style="241" customWidth="1"/>
    <col min="3" max="3" width="18.7109375" style="40" customWidth="1"/>
    <col min="4" max="4" width="0.71875" style="241" customWidth="1"/>
    <col min="5" max="5" width="18.7109375" style="40" customWidth="1"/>
    <col min="6" max="6" width="0.85546875" style="241" customWidth="1"/>
    <col min="7" max="7" width="12.8515625" style="241" customWidth="1"/>
    <col min="8" max="8" width="0.85546875" style="241" customWidth="1"/>
    <col min="9" max="10" width="15.7109375" style="241" customWidth="1"/>
    <col min="11" max="11" width="12.8515625" style="241" customWidth="1"/>
    <col min="12" max="12" width="0.71875" style="241" customWidth="1"/>
    <col min="13" max="13" width="12.8515625" style="241" customWidth="1"/>
    <col min="14" max="14" width="0.71875" style="241" customWidth="1"/>
    <col min="15" max="15" width="12.8515625" style="241" customWidth="1"/>
    <col min="16" max="16" width="0.71875" style="241" customWidth="1"/>
    <col min="17" max="17" width="12.8515625" style="241" customWidth="1"/>
    <col min="18" max="18" width="0.71875" style="241" customWidth="1"/>
    <col min="19" max="19" width="12.8515625" style="241" customWidth="1"/>
    <col min="20" max="20" width="0.71875" style="241" customWidth="1"/>
    <col min="21" max="21" width="12.8515625" style="238" customWidth="1"/>
    <col min="22" max="22" width="0.9921875" style="241" customWidth="1"/>
    <col min="23" max="23" width="12.8515625" style="241" customWidth="1"/>
    <col min="24" max="24" width="0.9921875" style="241" customWidth="1"/>
    <col min="25" max="25" width="12.8515625" style="241" customWidth="1"/>
    <col min="26" max="26" width="1.1484375" style="241" customWidth="1"/>
    <col min="27" max="27" width="12.8515625" style="241" customWidth="1"/>
    <col min="28" max="16384" width="9.140625" style="241" customWidth="1"/>
  </cols>
  <sheetData>
    <row r="1" spans="1:2" ht="15">
      <c r="A1" s="238" t="s">
        <v>749</v>
      </c>
      <c r="B1" s="238" t="s">
        <v>750</v>
      </c>
    </row>
    <row r="2" spans="3:5" ht="28.5">
      <c r="C2" s="10" t="s">
        <v>792</v>
      </c>
      <c r="D2" s="361"/>
      <c r="E2" s="10" t="s">
        <v>624</v>
      </c>
    </row>
    <row r="3" ht="4.5" customHeight="1"/>
    <row r="4" spans="2:21" s="146" customFormat="1" ht="30">
      <c r="B4" s="274" t="s">
        <v>781</v>
      </c>
      <c r="C4" s="40">
        <v>32274000000</v>
      </c>
      <c r="E4" s="40">
        <v>29340000000</v>
      </c>
      <c r="U4" s="145"/>
    </row>
    <row r="5" spans="2:21" s="146" customFormat="1" ht="15">
      <c r="B5" s="362" t="s">
        <v>759</v>
      </c>
      <c r="C5" s="40">
        <v>18653200000</v>
      </c>
      <c r="E5" s="40">
        <v>7500000000</v>
      </c>
      <c r="U5" s="145"/>
    </row>
    <row r="6" spans="2:21" s="146" customFormat="1" ht="15" customHeight="1">
      <c r="B6" s="362" t="s">
        <v>760</v>
      </c>
      <c r="C6" s="40">
        <v>10200000000</v>
      </c>
      <c r="E6" s="40">
        <v>7500000000</v>
      </c>
      <c r="U6" s="145"/>
    </row>
    <row r="7" spans="2:21" s="146" customFormat="1" ht="15">
      <c r="B7" s="146" t="s">
        <v>751</v>
      </c>
      <c r="C7" s="40">
        <v>6872800000</v>
      </c>
      <c r="E7" s="40">
        <v>5660000000</v>
      </c>
      <c r="U7" s="145"/>
    </row>
    <row r="8" spans="3:21" s="146" customFormat="1" ht="4.5" customHeight="1">
      <c r="C8" s="40"/>
      <c r="E8" s="40"/>
      <c r="U8" s="145"/>
    </row>
    <row r="9" spans="2:5" s="145" customFormat="1" ht="15" thickBot="1">
      <c r="B9" s="145" t="s">
        <v>188</v>
      </c>
      <c r="C9" s="43">
        <f>SUM(C4:C7)</f>
        <v>68000000000</v>
      </c>
      <c r="E9" s="43">
        <f>SUM(E4:E7)</f>
        <v>50000000000</v>
      </c>
    </row>
    <row r="10" spans="3:5" ht="4.5" customHeight="1" thickTop="1">
      <c r="C10" s="38"/>
      <c r="E10" s="39"/>
    </row>
    <row r="11" ht="9.75" customHeight="1">
      <c r="K11" s="40"/>
    </row>
    <row r="12" spans="3:21" s="363" customFormat="1" ht="15">
      <c r="C12" s="364"/>
      <c r="E12" s="364"/>
      <c r="U12" s="365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603"/>
  <sheetViews>
    <sheetView zoomScalePageLayoutView="0" workbookViewId="0" topLeftCell="A1">
      <pane xSplit="3" ySplit="2" topLeftCell="E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J2" sqref="J2"/>
    </sheetView>
  </sheetViews>
  <sheetFormatPr defaultColWidth="9.140625" defaultRowHeight="12.75" outlineLevelCol="1"/>
  <cols>
    <col min="1" max="1" width="6.140625" style="187" bestFit="1" customWidth="1"/>
    <col min="2" max="2" width="45.7109375" style="184" customWidth="1"/>
    <col min="3" max="3" width="15.7109375" style="416" customWidth="1"/>
    <col min="4" max="4" width="15.57421875" style="187" customWidth="1" outlineLevel="1"/>
    <col min="5" max="5" width="14.57421875" style="187" bestFit="1" customWidth="1"/>
    <col min="6" max="6" width="18.00390625" style="187" bestFit="1" customWidth="1"/>
    <col min="7" max="7" width="9.28125" style="187" customWidth="1"/>
    <col min="8" max="8" width="18.00390625" style="187" bestFit="1" customWidth="1"/>
    <col min="9" max="9" width="17.140625" style="187" bestFit="1" customWidth="1"/>
    <col min="10" max="10" width="9.140625" style="184" customWidth="1"/>
    <col min="11" max="11" width="13.57421875" style="188" bestFit="1" customWidth="1"/>
    <col min="12" max="12" width="9.140625" style="184" customWidth="1"/>
    <col min="13" max="13" width="15.57421875" style="188" bestFit="1" customWidth="1"/>
    <col min="14" max="16384" width="9.140625" style="184" customWidth="1"/>
  </cols>
  <sheetData>
    <row r="1" spans="1:9" ht="15">
      <c r="A1" s="182" t="s">
        <v>679</v>
      </c>
      <c r="B1" s="183" t="s">
        <v>423</v>
      </c>
      <c r="C1" s="509" t="s">
        <v>811</v>
      </c>
      <c r="D1" s="410" t="s">
        <v>402</v>
      </c>
      <c r="E1" s="410" t="s">
        <v>403</v>
      </c>
      <c r="F1" s="410" t="s">
        <v>426</v>
      </c>
      <c r="G1" s="410" t="s">
        <v>427</v>
      </c>
      <c r="H1" s="410" t="s">
        <v>428</v>
      </c>
      <c r="I1" s="411" t="s">
        <v>820</v>
      </c>
    </row>
    <row r="2" spans="1:9" ht="75" customHeight="1">
      <c r="A2" s="160"/>
      <c r="B2" s="161"/>
      <c r="C2" s="412"/>
      <c r="D2" s="413"/>
      <c r="E2" s="160"/>
      <c r="F2" s="160"/>
      <c r="G2" s="160"/>
      <c r="H2" s="160"/>
      <c r="I2" s="160"/>
    </row>
    <row r="3" spans="1:9" ht="15">
      <c r="A3" s="185" t="s">
        <v>279</v>
      </c>
      <c r="B3" s="186" t="s">
        <v>583</v>
      </c>
      <c r="C3" s="414">
        <v>867552948.38</v>
      </c>
      <c r="D3" s="414"/>
      <c r="E3" s="414">
        <f>SUM(D3:D3)</f>
        <v>0</v>
      </c>
      <c r="F3" s="414">
        <f aca="true" t="shared" si="0" ref="F3:F34">C3+E3</f>
        <v>867552948.38</v>
      </c>
      <c r="G3" s="414">
        <v>0</v>
      </c>
      <c r="H3" s="414">
        <f>F3+G3</f>
        <v>867552948.38</v>
      </c>
      <c r="I3" s="414">
        <v>3795442222.2</v>
      </c>
    </row>
    <row r="4" spans="1:9" ht="15">
      <c r="A4" s="185" t="s">
        <v>280</v>
      </c>
      <c r="B4" s="186" t="s">
        <v>584</v>
      </c>
      <c r="C4" s="414">
        <v>520608006</v>
      </c>
      <c r="D4" s="414"/>
      <c r="E4" s="414">
        <f aca="true" t="shared" si="1" ref="E4:E34">SUM(D4:D4)</f>
        <v>0</v>
      </c>
      <c r="F4" s="414">
        <f t="shared" si="0"/>
        <v>520608006</v>
      </c>
      <c r="G4" s="414">
        <v>0</v>
      </c>
      <c r="H4" s="414">
        <f aca="true" t="shared" si="2" ref="H4:H34">F4+G4</f>
        <v>520608006</v>
      </c>
      <c r="I4" s="414">
        <v>2968507743</v>
      </c>
    </row>
    <row r="5" spans="1:9" ht="15">
      <c r="A5" s="185" t="s">
        <v>281</v>
      </c>
      <c r="B5" s="186" t="s">
        <v>7</v>
      </c>
      <c r="C5" s="414">
        <v>0</v>
      </c>
      <c r="D5" s="414"/>
      <c r="E5" s="414">
        <f t="shared" si="1"/>
        <v>0</v>
      </c>
      <c r="F5" s="414">
        <f t="shared" si="0"/>
        <v>0</v>
      </c>
      <c r="G5" s="414">
        <v>0</v>
      </c>
      <c r="H5" s="414">
        <f t="shared" si="2"/>
        <v>0</v>
      </c>
      <c r="I5" s="414">
        <v>0</v>
      </c>
    </row>
    <row r="6" spans="1:9" ht="15">
      <c r="A6" s="185" t="s">
        <v>201</v>
      </c>
      <c r="B6" s="186" t="s">
        <v>524</v>
      </c>
      <c r="C6" s="414">
        <v>0</v>
      </c>
      <c r="D6" s="414"/>
      <c r="E6" s="414">
        <f t="shared" si="1"/>
        <v>0</v>
      </c>
      <c r="F6" s="414">
        <f t="shared" si="0"/>
        <v>0</v>
      </c>
      <c r="G6" s="414">
        <v>0</v>
      </c>
      <c r="H6" s="414">
        <f t="shared" si="2"/>
        <v>0</v>
      </c>
      <c r="I6" s="414">
        <v>0</v>
      </c>
    </row>
    <row r="7" spans="1:9" ht="15">
      <c r="A7" s="185" t="s">
        <v>282</v>
      </c>
      <c r="B7" s="186" t="s">
        <v>585</v>
      </c>
      <c r="C7" s="414">
        <v>0</v>
      </c>
      <c r="D7" s="414"/>
      <c r="E7" s="414">
        <f t="shared" si="1"/>
        <v>0</v>
      </c>
      <c r="F7" s="414">
        <f t="shared" si="0"/>
        <v>0</v>
      </c>
      <c r="G7" s="414">
        <v>0</v>
      </c>
      <c r="H7" s="414">
        <f t="shared" si="2"/>
        <v>0</v>
      </c>
      <c r="I7" s="414">
        <v>0</v>
      </c>
    </row>
    <row r="8" spans="1:9" ht="15">
      <c r="A8" s="185" t="s">
        <v>283</v>
      </c>
      <c r="B8" s="186" t="s">
        <v>51</v>
      </c>
      <c r="C8" s="414">
        <v>64000000000</v>
      </c>
      <c r="D8" s="414"/>
      <c r="E8" s="414">
        <f t="shared" si="1"/>
        <v>0</v>
      </c>
      <c r="F8" s="414">
        <f t="shared" si="0"/>
        <v>64000000000</v>
      </c>
      <c r="G8" s="414">
        <v>0</v>
      </c>
      <c r="H8" s="414">
        <f t="shared" si="2"/>
        <v>64000000000</v>
      </c>
      <c r="I8" s="414">
        <v>3000000000</v>
      </c>
    </row>
    <row r="9" spans="1:9" ht="15">
      <c r="A9" s="185" t="s">
        <v>203</v>
      </c>
      <c r="B9" s="186" t="s">
        <v>110</v>
      </c>
      <c r="C9" s="414">
        <v>0</v>
      </c>
      <c r="D9" s="414"/>
      <c r="E9" s="414">
        <f t="shared" si="1"/>
        <v>0</v>
      </c>
      <c r="F9" s="414">
        <f t="shared" si="0"/>
        <v>0</v>
      </c>
      <c r="G9" s="414">
        <v>0</v>
      </c>
      <c r="H9" s="414">
        <f t="shared" si="2"/>
        <v>0</v>
      </c>
      <c r="I9" s="414">
        <v>0</v>
      </c>
    </row>
    <row r="10" spans="1:9" ht="15">
      <c r="A10" s="185" t="s">
        <v>204</v>
      </c>
      <c r="B10" s="186" t="s">
        <v>9</v>
      </c>
      <c r="C10" s="414">
        <v>6848920502.18</v>
      </c>
      <c r="D10" s="414"/>
      <c r="E10" s="414">
        <f t="shared" si="1"/>
        <v>0</v>
      </c>
      <c r="F10" s="414">
        <f t="shared" si="0"/>
        <v>6848920502.18</v>
      </c>
      <c r="G10" s="414">
        <v>0</v>
      </c>
      <c r="H10" s="414">
        <f t="shared" si="2"/>
        <v>6848920502.18</v>
      </c>
      <c r="I10" s="414">
        <v>2683510000.18</v>
      </c>
    </row>
    <row r="11" spans="1:9" ht="15">
      <c r="A11" s="185" t="s">
        <v>205</v>
      </c>
      <c r="B11" s="186" t="s">
        <v>463</v>
      </c>
      <c r="C11" s="414">
        <v>7854146100.47</v>
      </c>
      <c r="D11" s="414"/>
      <c r="E11" s="414">
        <f t="shared" si="1"/>
        <v>0</v>
      </c>
      <c r="F11" s="414">
        <f t="shared" si="0"/>
        <v>7854146100.47</v>
      </c>
      <c r="G11" s="414">
        <v>0</v>
      </c>
      <c r="H11" s="414">
        <f t="shared" si="2"/>
        <v>7854146100.47</v>
      </c>
      <c r="I11" s="414">
        <v>7152679713</v>
      </c>
    </row>
    <row r="12" spans="1:9" ht="15">
      <c r="A12" s="185" t="s">
        <v>206</v>
      </c>
      <c r="B12" s="186" t="s">
        <v>85</v>
      </c>
      <c r="C12" s="414">
        <v>0</v>
      </c>
      <c r="D12" s="414"/>
      <c r="E12" s="414">
        <f t="shared" si="1"/>
        <v>0</v>
      </c>
      <c r="F12" s="414">
        <f t="shared" si="0"/>
        <v>0</v>
      </c>
      <c r="G12" s="414">
        <v>0</v>
      </c>
      <c r="H12" s="414">
        <f t="shared" si="2"/>
        <v>0</v>
      </c>
      <c r="I12" s="414">
        <v>0</v>
      </c>
    </row>
    <row r="13" spans="1:9" ht="15">
      <c r="A13" s="185" t="s">
        <v>207</v>
      </c>
      <c r="B13" s="186" t="s">
        <v>526</v>
      </c>
      <c r="C13" s="414">
        <v>0</v>
      </c>
      <c r="D13" s="414"/>
      <c r="E13" s="414">
        <f t="shared" si="1"/>
        <v>0</v>
      </c>
      <c r="F13" s="414">
        <f t="shared" si="0"/>
        <v>0</v>
      </c>
      <c r="G13" s="414">
        <v>0</v>
      </c>
      <c r="H13" s="414">
        <f t="shared" si="2"/>
        <v>0</v>
      </c>
      <c r="I13" s="414">
        <v>0</v>
      </c>
    </row>
    <row r="14" spans="1:9" ht="15">
      <c r="A14" s="185" t="s">
        <v>284</v>
      </c>
      <c r="B14" s="186" t="s">
        <v>111</v>
      </c>
      <c r="C14" s="414">
        <v>0</v>
      </c>
      <c r="D14" s="414"/>
      <c r="E14" s="414">
        <f t="shared" si="1"/>
        <v>0</v>
      </c>
      <c r="F14" s="414">
        <f t="shared" si="0"/>
        <v>0</v>
      </c>
      <c r="G14" s="414">
        <v>0</v>
      </c>
      <c r="H14" s="414">
        <f t="shared" si="2"/>
        <v>0</v>
      </c>
      <c r="I14" s="414">
        <v>0</v>
      </c>
    </row>
    <row r="15" spans="1:9" ht="15">
      <c r="A15" s="185" t="s">
        <v>285</v>
      </c>
      <c r="B15" s="186" t="s">
        <v>112</v>
      </c>
      <c r="C15" s="414">
        <v>0</v>
      </c>
      <c r="D15" s="414"/>
      <c r="E15" s="414">
        <f t="shared" si="1"/>
        <v>0</v>
      </c>
      <c r="F15" s="414">
        <f t="shared" si="0"/>
        <v>0</v>
      </c>
      <c r="G15" s="414">
        <v>0</v>
      </c>
      <c r="H15" s="414">
        <f t="shared" si="2"/>
        <v>0</v>
      </c>
      <c r="I15" s="414">
        <v>0</v>
      </c>
    </row>
    <row r="16" spans="1:9" ht="15">
      <c r="A16" s="185" t="s">
        <v>286</v>
      </c>
      <c r="B16" s="186" t="s">
        <v>113</v>
      </c>
      <c r="C16" s="414">
        <v>0</v>
      </c>
      <c r="D16" s="414"/>
      <c r="E16" s="414">
        <f t="shared" si="1"/>
        <v>0</v>
      </c>
      <c r="F16" s="414">
        <f t="shared" si="0"/>
        <v>0</v>
      </c>
      <c r="G16" s="414">
        <v>0</v>
      </c>
      <c r="H16" s="414">
        <f t="shared" si="2"/>
        <v>0</v>
      </c>
      <c r="I16" s="414">
        <v>0</v>
      </c>
    </row>
    <row r="17" spans="1:9" ht="15">
      <c r="A17" s="185" t="s">
        <v>287</v>
      </c>
      <c r="B17" s="186" t="s">
        <v>67</v>
      </c>
      <c r="C17" s="414">
        <v>60094448448.5</v>
      </c>
      <c r="D17" s="414"/>
      <c r="E17" s="414">
        <f t="shared" si="1"/>
        <v>0</v>
      </c>
      <c r="F17" s="414">
        <f t="shared" si="0"/>
        <v>60094448448.5</v>
      </c>
      <c r="G17" s="414">
        <v>0</v>
      </c>
      <c r="H17" s="414">
        <f t="shared" si="2"/>
        <v>60094448448.5</v>
      </c>
      <c r="I17" s="414">
        <v>67163669607</v>
      </c>
    </row>
    <row r="18" spans="1:9" ht="15">
      <c r="A18" s="185" t="s">
        <v>209</v>
      </c>
      <c r="B18" s="186" t="s">
        <v>86</v>
      </c>
      <c r="C18" s="414">
        <v>-2037658893</v>
      </c>
      <c r="D18" s="414"/>
      <c r="E18" s="414">
        <f t="shared" si="1"/>
        <v>0</v>
      </c>
      <c r="F18" s="414">
        <f t="shared" si="0"/>
        <v>-2037658893</v>
      </c>
      <c r="G18" s="414">
        <v>0</v>
      </c>
      <c r="H18" s="414">
        <f t="shared" si="2"/>
        <v>-2037658893</v>
      </c>
      <c r="I18" s="414">
        <v>-2037658893</v>
      </c>
    </row>
    <row r="19" spans="1:9" ht="15">
      <c r="A19" s="185" t="s">
        <v>288</v>
      </c>
      <c r="B19" s="186" t="s">
        <v>586</v>
      </c>
      <c r="C19" s="414">
        <v>0</v>
      </c>
      <c r="D19" s="414"/>
      <c r="E19" s="414">
        <f t="shared" si="1"/>
        <v>0</v>
      </c>
      <c r="F19" s="414">
        <f t="shared" si="0"/>
        <v>0</v>
      </c>
      <c r="G19" s="414">
        <v>0</v>
      </c>
      <c r="H19" s="414">
        <f t="shared" si="2"/>
        <v>0</v>
      </c>
      <c r="I19" s="414">
        <v>0</v>
      </c>
    </row>
    <row r="20" spans="1:9" ht="15">
      <c r="A20" s="185" t="s">
        <v>289</v>
      </c>
      <c r="B20" s="186" t="s">
        <v>11</v>
      </c>
      <c r="C20" s="414">
        <v>13730239129.2</v>
      </c>
      <c r="D20" s="414"/>
      <c r="E20" s="414">
        <f t="shared" si="1"/>
        <v>0</v>
      </c>
      <c r="F20" s="414">
        <f t="shared" si="0"/>
        <v>13730239129.2</v>
      </c>
      <c r="G20" s="414">
        <v>0</v>
      </c>
      <c r="H20" s="414">
        <f t="shared" si="2"/>
        <v>13730239129.2</v>
      </c>
      <c r="I20" s="414">
        <v>21347548194.278</v>
      </c>
    </row>
    <row r="21" spans="1:9" ht="15">
      <c r="A21" s="185" t="s">
        <v>290</v>
      </c>
      <c r="B21" s="186" t="s">
        <v>12</v>
      </c>
      <c r="C21" s="414">
        <v>0</v>
      </c>
      <c r="D21" s="414"/>
      <c r="E21" s="414">
        <f t="shared" si="1"/>
        <v>0</v>
      </c>
      <c r="F21" s="414">
        <f t="shared" si="0"/>
        <v>0</v>
      </c>
      <c r="G21" s="414">
        <v>0</v>
      </c>
      <c r="H21" s="414">
        <f t="shared" si="2"/>
        <v>0</v>
      </c>
      <c r="I21" s="414">
        <v>0</v>
      </c>
    </row>
    <row r="22" spans="1:9" ht="15">
      <c r="A22" s="185" t="s">
        <v>291</v>
      </c>
      <c r="B22" s="186" t="s">
        <v>13</v>
      </c>
      <c r="C22" s="414">
        <v>220231136.002</v>
      </c>
      <c r="D22" s="414"/>
      <c r="E22" s="414">
        <f t="shared" si="1"/>
        <v>0</v>
      </c>
      <c r="F22" s="414">
        <f t="shared" si="0"/>
        <v>220231136.002</v>
      </c>
      <c r="G22" s="414">
        <v>0</v>
      </c>
      <c r="H22" s="414">
        <f t="shared" si="2"/>
        <v>220231136.002</v>
      </c>
      <c r="I22" s="414">
        <v>188390393.002</v>
      </c>
    </row>
    <row r="23" spans="1:9" ht="15">
      <c r="A23" s="185" t="s">
        <v>292</v>
      </c>
      <c r="B23" s="186" t="s">
        <v>14</v>
      </c>
      <c r="C23" s="414">
        <v>10256288030</v>
      </c>
      <c r="D23" s="414"/>
      <c r="E23" s="414">
        <f t="shared" si="1"/>
        <v>0</v>
      </c>
      <c r="F23" s="414">
        <f t="shared" si="0"/>
        <v>10256288030</v>
      </c>
      <c r="G23" s="414">
        <v>0</v>
      </c>
      <c r="H23" s="414">
        <f t="shared" si="2"/>
        <v>10256288030</v>
      </c>
      <c r="I23" s="414">
        <v>51573788317</v>
      </c>
    </row>
    <row r="24" spans="1:9" ht="15">
      <c r="A24" s="185" t="s">
        <v>293</v>
      </c>
      <c r="B24" s="186" t="s">
        <v>587</v>
      </c>
      <c r="C24" s="414">
        <v>1017988643.8</v>
      </c>
      <c r="D24" s="414"/>
      <c r="E24" s="414">
        <f t="shared" si="1"/>
        <v>0</v>
      </c>
      <c r="F24" s="414">
        <f t="shared" si="0"/>
        <v>1017988643.8</v>
      </c>
      <c r="G24" s="414">
        <v>0</v>
      </c>
      <c r="H24" s="414">
        <f t="shared" si="2"/>
        <v>1017988643.8</v>
      </c>
      <c r="I24" s="414">
        <v>2686569801.8</v>
      </c>
    </row>
    <row r="25" spans="1:9" ht="15">
      <c r="A25" s="185" t="s">
        <v>294</v>
      </c>
      <c r="B25" s="186" t="s">
        <v>16</v>
      </c>
      <c r="C25" s="414">
        <v>0</v>
      </c>
      <c r="D25" s="414"/>
      <c r="E25" s="414">
        <f t="shared" si="1"/>
        <v>0</v>
      </c>
      <c r="F25" s="414">
        <f t="shared" si="0"/>
        <v>0</v>
      </c>
      <c r="G25" s="414">
        <v>0</v>
      </c>
      <c r="H25" s="414">
        <f t="shared" si="2"/>
        <v>0</v>
      </c>
      <c r="I25" s="414">
        <v>0</v>
      </c>
    </row>
    <row r="26" spans="1:9" ht="15">
      <c r="A26" s="185" t="s">
        <v>295</v>
      </c>
      <c r="B26" s="186" t="s">
        <v>588</v>
      </c>
      <c r="C26" s="414">
        <v>0</v>
      </c>
      <c r="D26" s="414"/>
      <c r="E26" s="414">
        <f t="shared" si="1"/>
        <v>0</v>
      </c>
      <c r="F26" s="414">
        <f t="shared" si="0"/>
        <v>0</v>
      </c>
      <c r="G26" s="414">
        <v>0</v>
      </c>
      <c r="H26" s="414">
        <f t="shared" si="2"/>
        <v>0</v>
      </c>
      <c r="I26" s="414">
        <v>0</v>
      </c>
    </row>
    <row r="27" spans="1:9" ht="15">
      <c r="A27" s="185" t="s">
        <v>296</v>
      </c>
      <c r="B27" s="186" t="s">
        <v>115</v>
      </c>
      <c r="C27" s="414">
        <v>0</v>
      </c>
      <c r="D27" s="414"/>
      <c r="E27" s="414">
        <f t="shared" si="1"/>
        <v>0</v>
      </c>
      <c r="F27" s="414">
        <f t="shared" si="0"/>
        <v>0</v>
      </c>
      <c r="G27" s="414">
        <v>0</v>
      </c>
      <c r="H27" s="414">
        <f t="shared" si="2"/>
        <v>0</v>
      </c>
      <c r="I27" s="414">
        <v>0</v>
      </c>
    </row>
    <row r="28" spans="1:9" ht="15">
      <c r="A28" s="185" t="s">
        <v>211</v>
      </c>
      <c r="B28" s="186" t="s">
        <v>466</v>
      </c>
      <c r="C28" s="414">
        <v>0</v>
      </c>
      <c r="D28" s="414"/>
      <c r="E28" s="414">
        <f t="shared" si="1"/>
        <v>0</v>
      </c>
      <c r="F28" s="414">
        <f t="shared" si="0"/>
        <v>0</v>
      </c>
      <c r="G28" s="414">
        <v>0</v>
      </c>
      <c r="H28" s="414">
        <f t="shared" si="2"/>
        <v>0</v>
      </c>
      <c r="I28" s="414">
        <v>0</v>
      </c>
    </row>
    <row r="29" spans="1:9" ht="15">
      <c r="A29" s="185" t="s">
        <v>212</v>
      </c>
      <c r="B29" s="186" t="s">
        <v>528</v>
      </c>
      <c r="C29" s="414">
        <v>683472801</v>
      </c>
      <c r="D29" s="414"/>
      <c r="E29" s="414">
        <f t="shared" si="1"/>
        <v>0</v>
      </c>
      <c r="F29" s="414">
        <f t="shared" si="0"/>
        <v>683472801</v>
      </c>
      <c r="G29" s="414">
        <v>0</v>
      </c>
      <c r="H29" s="414">
        <f t="shared" si="2"/>
        <v>683472801</v>
      </c>
      <c r="I29" s="414">
        <v>10228719697</v>
      </c>
    </row>
    <row r="30" spans="1:9" ht="15">
      <c r="A30" s="185" t="s">
        <v>213</v>
      </c>
      <c r="B30" s="186" t="s">
        <v>589</v>
      </c>
      <c r="C30" s="414">
        <v>0</v>
      </c>
      <c r="D30" s="414"/>
      <c r="E30" s="414">
        <f t="shared" si="1"/>
        <v>0</v>
      </c>
      <c r="F30" s="414">
        <f t="shared" si="0"/>
        <v>0</v>
      </c>
      <c r="G30" s="414">
        <v>0</v>
      </c>
      <c r="H30" s="414">
        <f t="shared" si="2"/>
        <v>0</v>
      </c>
      <c r="I30" s="414">
        <v>0</v>
      </c>
    </row>
    <row r="31" spans="1:9" ht="15">
      <c r="A31" s="185" t="s">
        <v>297</v>
      </c>
      <c r="B31" s="186" t="s">
        <v>120</v>
      </c>
      <c r="C31" s="414"/>
      <c r="D31" s="414"/>
      <c r="E31" s="414">
        <f t="shared" si="1"/>
        <v>0</v>
      </c>
      <c r="F31" s="414">
        <f t="shared" si="0"/>
        <v>0</v>
      </c>
      <c r="G31" s="414">
        <v>0</v>
      </c>
      <c r="H31" s="414">
        <f t="shared" si="2"/>
        <v>0</v>
      </c>
      <c r="I31" s="414">
        <v>4270020372</v>
      </c>
    </row>
    <row r="32" spans="1:9" ht="15">
      <c r="A32" s="185" t="s">
        <v>298</v>
      </c>
      <c r="B32" s="186" t="s">
        <v>116</v>
      </c>
      <c r="C32" s="414">
        <v>0</v>
      </c>
      <c r="D32" s="414"/>
      <c r="E32" s="414">
        <f t="shared" si="1"/>
        <v>0</v>
      </c>
      <c r="F32" s="414">
        <f t="shared" si="0"/>
        <v>0</v>
      </c>
      <c r="G32" s="414">
        <v>0</v>
      </c>
      <c r="H32" s="414">
        <f t="shared" si="2"/>
        <v>0</v>
      </c>
      <c r="I32" s="414">
        <v>0</v>
      </c>
    </row>
    <row r="33" spans="1:9" ht="15">
      <c r="A33" s="185" t="s">
        <v>299</v>
      </c>
      <c r="B33" s="186" t="s">
        <v>117</v>
      </c>
      <c r="C33" s="414">
        <v>0</v>
      </c>
      <c r="D33" s="414"/>
      <c r="E33" s="414">
        <f t="shared" si="1"/>
        <v>0</v>
      </c>
      <c r="F33" s="414">
        <f t="shared" si="0"/>
        <v>0</v>
      </c>
      <c r="G33" s="414">
        <v>0</v>
      </c>
      <c r="H33" s="414">
        <f t="shared" si="2"/>
        <v>0</v>
      </c>
      <c r="I33" s="414">
        <v>0</v>
      </c>
    </row>
    <row r="34" spans="1:9" ht="15">
      <c r="A34" s="185" t="s">
        <v>300</v>
      </c>
      <c r="B34" s="186" t="s">
        <v>118</v>
      </c>
      <c r="C34" s="414">
        <v>0</v>
      </c>
      <c r="D34" s="414"/>
      <c r="E34" s="414">
        <f t="shared" si="1"/>
        <v>0</v>
      </c>
      <c r="F34" s="414">
        <f t="shared" si="0"/>
        <v>0</v>
      </c>
      <c r="G34" s="414">
        <v>0</v>
      </c>
      <c r="H34" s="414">
        <f t="shared" si="2"/>
        <v>0</v>
      </c>
      <c r="I34" s="414">
        <v>0</v>
      </c>
    </row>
    <row r="35" spans="1:9" ht="15">
      <c r="A35" s="185" t="s">
        <v>301</v>
      </c>
      <c r="B35" s="186" t="s">
        <v>119</v>
      </c>
      <c r="C35" s="414">
        <v>0</v>
      </c>
      <c r="D35" s="414"/>
      <c r="E35" s="414">
        <f aca="true" t="shared" si="3" ref="E35:E66">SUM(D35:D35)</f>
        <v>0</v>
      </c>
      <c r="F35" s="414">
        <f aca="true" t="shared" si="4" ref="F35:F66">C35+E35</f>
        <v>0</v>
      </c>
      <c r="G35" s="414">
        <v>0</v>
      </c>
      <c r="H35" s="414">
        <f aca="true" t="shared" si="5" ref="H35:H66">F35+G35</f>
        <v>0</v>
      </c>
      <c r="I35" s="414">
        <v>0</v>
      </c>
    </row>
    <row r="36" spans="1:9" ht="15">
      <c r="A36" s="185" t="s">
        <v>302</v>
      </c>
      <c r="B36" s="186" t="s">
        <v>590</v>
      </c>
      <c r="C36" s="414">
        <v>98700000</v>
      </c>
      <c r="D36" s="414"/>
      <c r="E36" s="414">
        <f t="shared" si="3"/>
        <v>0</v>
      </c>
      <c r="F36" s="414">
        <f t="shared" si="4"/>
        <v>98700000</v>
      </c>
      <c r="G36" s="414">
        <v>0</v>
      </c>
      <c r="H36" s="414">
        <f t="shared" si="5"/>
        <v>98700000</v>
      </c>
      <c r="I36" s="414">
        <v>0</v>
      </c>
    </row>
    <row r="37" spans="1:9" ht="15">
      <c r="A37" s="185" t="s">
        <v>303</v>
      </c>
      <c r="B37" s="186" t="s">
        <v>591</v>
      </c>
      <c r="C37" s="414">
        <v>0</v>
      </c>
      <c r="D37" s="414"/>
      <c r="E37" s="414">
        <f t="shared" si="3"/>
        <v>0</v>
      </c>
      <c r="F37" s="414">
        <f t="shared" si="4"/>
        <v>0</v>
      </c>
      <c r="G37" s="414">
        <v>0</v>
      </c>
      <c r="H37" s="414">
        <f t="shared" si="5"/>
        <v>0</v>
      </c>
      <c r="I37" s="414">
        <v>0</v>
      </c>
    </row>
    <row r="38" spans="1:9" ht="15">
      <c r="A38" s="185" t="s">
        <v>304</v>
      </c>
      <c r="B38" s="186" t="s">
        <v>592</v>
      </c>
      <c r="C38" s="414">
        <v>845894240</v>
      </c>
      <c r="D38" s="414"/>
      <c r="E38" s="414">
        <f t="shared" si="3"/>
        <v>0</v>
      </c>
      <c r="F38" s="414">
        <f t="shared" si="4"/>
        <v>845894240</v>
      </c>
      <c r="G38" s="414">
        <v>0</v>
      </c>
      <c r="H38" s="414">
        <f t="shared" si="5"/>
        <v>845894240</v>
      </c>
      <c r="I38" s="414">
        <v>1274975026</v>
      </c>
    </row>
    <row r="39" spans="1:9" ht="15">
      <c r="A39" s="185" t="s">
        <v>305</v>
      </c>
      <c r="B39" s="186" t="s">
        <v>593</v>
      </c>
      <c r="C39" s="414">
        <v>0</v>
      </c>
      <c r="D39" s="414"/>
      <c r="E39" s="414">
        <f t="shared" si="3"/>
        <v>0</v>
      </c>
      <c r="F39" s="414">
        <f t="shared" si="4"/>
        <v>0</v>
      </c>
      <c r="G39" s="414">
        <v>0</v>
      </c>
      <c r="H39" s="414">
        <f t="shared" si="5"/>
        <v>0</v>
      </c>
      <c r="I39" s="414">
        <v>0</v>
      </c>
    </row>
    <row r="40" spans="1:9" ht="15">
      <c r="A40" s="185" t="s">
        <v>216</v>
      </c>
      <c r="B40" s="186" t="s">
        <v>532</v>
      </c>
      <c r="C40" s="414">
        <v>0</v>
      </c>
      <c r="D40" s="414"/>
      <c r="E40" s="414">
        <f t="shared" si="3"/>
        <v>0</v>
      </c>
      <c r="F40" s="414">
        <f t="shared" si="4"/>
        <v>0</v>
      </c>
      <c r="G40" s="414">
        <v>0</v>
      </c>
      <c r="H40" s="414">
        <f t="shared" si="5"/>
        <v>0</v>
      </c>
      <c r="I40" s="414">
        <v>0</v>
      </c>
    </row>
    <row r="41" spans="1:9" ht="15">
      <c r="A41" s="185" t="s">
        <v>217</v>
      </c>
      <c r="B41" s="186" t="s">
        <v>594</v>
      </c>
      <c r="C41" s="414">
        <v>0</v>
      </c>
      <c r="D41" s="414"/>
      <c r="E41" s="414">
        <f t="shared" si="3"/>
        <v>0</v>
      </c>
      <c r="F41" s="414">
        <f t="shared" si="4"/>
        <v>0</v>
      </c>
      <c r="G41" s="414">
        <v>0</v>
      </c>
      <c r="H41" s="414">
        <f t="shared" si="5"/>
        <v>0</v>
      </c>
      <c r="I41" s="414">
        <v>0</v>
      </c>
    </row>
    <row r="42" spans="1:9" ht="15">
      <c r="A42" s="185" t="s">
        <v>306</v>
      </c>
      <c r="B42" s="186" t="s">
        <v>121</v>
      </c>
      <c r="C42" s="414">
        <v>0</v>
      </c>
      <c r="D42" s="414"/>
      <c r="E42" s="414">
        <f t="shared" si="3"/>
        <v>0</v>
      </c>
      <c r="F42" s="414">
        <f t="shared" si="4"/>
        <v>0</v>
      </c>
      <c r="G42" s="414">
        <v>0</v>
      </c>
      <c r="H42" s="414">
        <f t="shared" si="5"/>
        <v>0</v>
      </c>
      <c r="I42" s="414">
        <v>0</v>
      </c>
    </row>
    <row r="43" spans="1:9" ht="15">
      <c r="A43" s="185" t="s">
        <v>307</v>
      </c>
      <c r="B43" s="186" t="s">
        <v>122</v>
      </c>
      <c r="C43" s="414">
        <v>0</v>
      </c>
      <c r="D43" s="414"/>
      <c r="E43" s="414">
        <f t="shared" si="3"/>
        <v>0</v>
      </c>
      <c r="F43" s="414">
        <f t="shared" si="4"/>
        <v>0</v>
      </c>
      <c r="G43" s="414">
        <v>0</v>
      </c>
      <c r="H43" s="414">
        <f t="shared" si="5"/>
        <v>0</v>
      </c>
      <c r="I43" s="414">
        <v>0</v>
      </c>
    </row>
    <row r="44" spans="1:9" ht="15">
      <c r="A44" s="185" t="s">
        <v>308</v>
      </c>
      <c r="B44" s="186" t="s">
        <v>123</v>
      </c>
      <c r="C44" s="414">
        <v>0</v>
      </c>
      <c r="D44" s="414"/>
      <c r="E44" s="414">
        <f t="shared" si="3"/>
        <v>0</v>
      </c>
      <c r="F44" s="414">
        <f t="shared" si="4"/>
        <v>0</v>
      </c>
      <c r="G44" s="414">
        <v>0</v>
      </c>
      <c r="H44" s="414">
        <f t="shared" si="5"/>
        <v>0</v>
      </c>
      <c r="I44" s="414">
        <v>0</v>
      </c>
    </row>
    <row r="45" spans="1:9" ht="15">
      <c r="A45" s="185" t="s">
        <v>309</v>
      </c>
      <c r="B45" s="186" t="s">
        <v>595</v>
      </c>
      <c r="C45" s="414">
        <v>0</v>
      </c>
      <c r="D45" s="414"/>
      <c r="E45" s="414">
        <f t="shared" si="3"/>
        <v>0</v>
      </c>
      <c r="F45" s="414">
        <f t="shared" si="4"/>
        <v>0</v>
      </c>
      <c r="G45" s="414">
        <v>0</v>
      </c>
      <c r="H45" s="414">
        <f t="shared" si="5"/>
        <v>0</v>
      </c>
      <c r="I45" s="414">
        <v>0</v>
      </c>
    </row>
    <row r="46" spans="1:9" ht="15">
      <c r="A46" s="185" t="s">
        <v>310</v>
      </c>
      <c r="B46" s="186" t="s">
        <v>124</v>
      </c>
      <c r="C46" s="414">
        <v>0</v>
      </c>
      <c r="D46" s="414"/>
      <c r="E46" s="414">
        <f t="shared" si="3"/>
        <v>0</v>
      </c>
      <c r="F46" s="414">
        <f t="shared" si="4"/>
        <v>0</v>
      </c>
      <c r="G46" s="414">
        <v>0</v>
      </c>
      <c r="H46" s="414">
        <f t="shared" si="5"/>
        <v>0</v>
      </c>
      <c r="I46" s="414">
        <v>0</v>
      </c>
    </row>
    <row r="47" spans="1:9" ht="15">
      <c r="A47" s="185" t="s">
        <v>311</v>
      </c>
      <c r="B47" s="186" t="s">
        <v>533</v>
      </c>
      <c r="C47" s="414">
        <v>0</v>
      </c>
      <c r="D47" s="414"/>
      <c r="E47" s="414">
        <f t="shared" si="3"/>
        <v>0</v>
      </c>
      <c r="F47" s="414">
        <f t="shared" si="4"/>
        <v>0</v>
      </c>
      <c r="G47" s="414">
        <v>0</v>
      </c>
      <c r="H47" s="414">
        <f t="shared" si="5"/>
        <v>0</v>
      </c>
      <c r="I47" s="414">
        <v>0</v>
      </c>
    </row>
    <row r="48" spans="1:9" ht="15">
      <c r="A48" s="185" t="s">
        <v>220</v>
      </c>
      <c r="B48" s="186" t="s">
        <v>534</v>
      </c>
      <c r="C48" s="414">
        <v>0</v>
      </c>
      <c r="D48" s="414"/>
      <c r="E48" s="414">
        <f t="shared" si="3"/>
        <v>0</v>
      </c>
      <c r="F48" s="414">
        <f t="shared" si="4"/>
        <v>0</v>
      </c>
      <c r="G48" s="414">
        <v>0</v>
      </c>
      <c r="H48" s="414">
        <f t="shared" si="5"/>
        <v>0</v>
      </c>
      <c r="I48" s="414">
        <v>0</v>
      </c>
    </row>
    <row r="49" spans="1:9" ht="15">
      <c r="A49" s="185" t="s">
        <v>221</v>
      </c>
      <c r="B49" s="186" t="s">
        <v>573</v>
      </c>
      <c r="C49" s="414">
        <v>140140476399</v>
      </c>
      <c r="D49" s="414"/>
      <c r="E49" s="414">
        <f t="shared" si="3"/>
        <v>0</v>
      </c>
      <c r="F49" s="414">
        <f t="shared" si="4"/>
        <v>140140476399</v>
      </c>
      <c r="G49" s="414">
        <v>0</v>
      </c>
      <c r="H49" s="414">
        <f t="shared" si="5"/>
        <v>140140476399</v>
      </c>
      <c r="I49" s="414">
        <v>118149950454</v>
      </c>
    </row>
    <row r="50" spans="1:9" ht="15">
      <c r="A50" s="185" t="s">
        <v>222</v>
      </c>
      <c r="B50" s="186" t="s">
        <v>574</v>
      </c>
      <c r="C50" s="414">
        <v>-83046576973</v>
      </c>
      <c r="D50" s="414"/>
      <c r="E50" s="414">
        <f t="shared" si="3"/>
        <v>0</v>
      </c>
      <c r="F50" s="414">
        <f t="shared" si="4"/>
        <v>-83046576973</v>
      </c>
      <c r="G50" s="414">
        <v>0</v>
      </c>
      <c r="H50" s="414">
        <f t="shared" si="5"/>
        <v>-83046576973</v>
      </c>
      <c r="I50" s="414">
        <v>-56490632246</v>
      </c>
    </row>
    <row r="51" spans="1:9" ht="15">
      <c r="A51" s="185" t="s">
        <v>223</v>
      </c>
      <c r="B51" s="186" t="s">
        <v>575</v>
      </c>
      <c r="C51" s="414">
        <v>0</v>
      </c>
      <c r="D51" s="414"/>
      <c r="E51" s="414">
        <f t="shared" si="3"/>
        <v>0</v>
      </c>
      <c r="F51" s="414">
        <f t="shared" si="4"/>
        <v>0</v>
      </c>
      <c r="G51" s="414">
        <v>0</v>
      </c>
      <c r="H51" s="414">
        <f t="shared" si="5"/>
        <v>0</v>
      </c>
      <c r="I51" s="414">
        <v>0</v>
      </c>
    </row>
    <row r="52" spans="1:9" ht="15">
      <c r="A52" s="185" t="s">
        <v>224</v>
      </c>
      <c r="B52" s="186" t="s">
        <v>576</v>
      </c>
      <c r="C52" s="414">
        <v>0</v>
      </c>
      <c r="D52" s="414"/>
      <c r="E52" s="414">
        <f t="shared" si="3"/>
        <v>0</v>
      </c>
      <c r="F52" s="414">
        <f t="shared" si="4"/>
        <v>0</v>
      </c>
      <c r="G52" s="414">
        <v>0</v>
      </c>
      <c r="H52" s="414">
        <f t="shared" si="5"/>
        <v>0</v>
      </c>
      <c r="I52" s="414">
        <v>0</v>
      </c>
    </row>
    <row r="53" spans="1:9" ht="15">
      <c r="A53" s="185" t="s">
        <v>225</v>
      </c>
      <c r="B53" s="186" t="s">
        <v>577</v>
      </c>
      <c r="C53" s="414">
        <v>3111257069</v>
      </c>
      <c r="D53" s="414"/>
      <c r="E53" s="414">
        <f t="shared" si="3"/>
        <v>0</v>
      </c>
      <c r="F53" s="414">
        <f t="shared" si="4"/>
        <v>3111257069</v>
      </c>
      <c r="G53" s="414">
        <v>0</v>
      </c>
      <c r="H53" s="414">
        <f t="shared" si="5"/>
        <v>3111257069</v>
      </c>
      <c r="I53" s="414">
        <v>3111257069</v>
      </c>
    </row>
    <row r="54" spans="1:9" ht="15">
      <c r="A54" s="185" t="s">
        <v>226</v>
      </c>
      <c r="B54" s="186" t="s">
        <v>578</v>
      </c>
      <c r="C54" s="414">
        <v>-109345573</v>
      </c>
      <c r="D54" s="414"/>
      <c r="E54" s="414">
        <f t="shared" si="3"/>
        <v>0</v>
      </c>
      <c r="F54" s="414">
        <f t="shared" si="4"/>
        <v>-109345573</v>
      </c>
      <c r="G54" s="414">
        <v>0</v>
      </c>
      <c r="H54" s="414">
        <f t="shared" si="5"/>
        <v>-109345573</v>
      </c>
      <c r="I54" s="414">
        <v>-109345573</v>
      </c>
    </row>
    <row r="55" spans="1:9" ht="15">
      <c r="A55" s="185" t="s">
        <v>227</v>
      </c>
      <c r="B55" s="186" t="s">
        <v>474</v>
      </c>
      <c r="C55" s="414">
        <v>868488608</v>
      </c>
      <c r="D55" s="414"/>
      <c r="E55" s="414">
        <f t="shared" si="3"/>
        <v>0</v>
      </c>
      <c r="F55" s="414">
        <f t="shared" si="4"/>
        <v>868488608</v>
      </c>
      <c r="G55" s="414">
        <v>0</v>
      </c>
      <c r="H55" s="414">
        <f t="shared" si="5"/>
        <v>868488608</v>
      </c>
      <c r="I55" s="414">
        <v>3594738134</v>
      </c>
    </row>
    <row r="56" spans="1:9" ht="15">
      <c r="A56" s="185" t="s">
        <v>228</v>
      </c>
      <c r="B56" s="186" t="s">
        <v>579</v>
      </c>
      <c r="C56" s="414">
        <v>0</v>
      </c>
      <c r="D56" s="414"/>
      <c r="E56" s="414">
        <f t="shared" si="3"/>
        <v>0</v>
      </c>
      <c r="F56" s="414">
        <f t="shared" si="4"/>
        <v>0</v>
      </c>
      <c r="G56" s="414">
        <v>0</v>
      </c>
      <c r="H56" s="414">
        <f t="shared" si="5"/>
        <v>0</v>
      </c>
      <c r="I56" s="414">
        <v>0</v>
      </c>
    </row>
    <row r="57" spans="1:9" ht="15">
      <c r="A57" s="185" t="s">
        <v>229</v>
      </c>
      <c r="B57" s="186" t="s">
        <v>580</v>
      </c>
      <c r="C57" s="414">
        <v>0</v>
      </c>
      <c r="D57" s="414"/>
      <c r="E57" s="414">
        <f t="shared" si="3"/>
        <v>0</v>
      </c>
      <c r="F57" s="414">
        <f t="shared" si="4"/>
        <v>0</v>
      </c>
      <c r="G57" s="414">
        <v>0</v>
      </c>
      <c r="H57" s="414">
        <f t="shared" si="5"/>
        <v>0</v>
      </c>
      <c r="I57" s="414">
        <v>0</v>
      </c>
    </row>
    <row r="58" spans="1:9" ht="15">
      <c r="A58" s="185" t="s">
        <v>230</v>
      </c>
      <c r="B58" s="186" t="s">
        <v>540</v>
      </c>
      <c r="C58" s="414">
        <v>0</v>
      </c>
      <c r="D58" s="414"/>
      <c r="E58" s="414">
        <f t="shared" si="3"/>
        <v>0</v>
      </c>
      <c r="F58" s="414">
        <f t="shared" si="4"/>
        <v>0</v>
      </c>
      <c r="G58" s="414">
        <v>0</v>
      </c>
      <c r="H58" s="414">
        <f t="shared" si="5"/>
        <v>0</v>
      </c>
      <c r="I58" s="414">
        <v>0</v>
      </c>
    </row>
    <row r="59" spans="1:9" ht="15">
      <c r="A59" s="185" t="s">
        <v>312</v>
      </c>
      <c r="B59" s="186" t="s">
        <v>596</v>
      </c>
      <c r="C59" s="414">
        <v>0</v>
      </c>
      <c r="D59" s="414"/>
      <c r="E59" s="414">
        <f t="shared" si="3"/>
        <v>0</v>
      </c>
      <c r="F59" s="414">
        <f t="shared" si="4"/>
        <v>0</v>
      </c>
      <c r="G59" s="414">
        <v>0</v>
      </c>
      <c r="H59" s="414">
        <f t="shared" si="5"/>
        <v>0</v>
      </c>
      <c r="I59" s="414">
        <v>0</v>
      </c>
    </row>
    <row r="60" spans="1:9" ht="15">
      <c r="A60" s="185" t="s">
        <v>313</v>
      </c>
      <c r="B60" s="186" t="s">
        <v>597</v>
      </c>
      <c r="C60" s="414">
        <v>0</v>
      </c>
      <c r="D60" s="414"/>
      <c r="E60" s="414">
        <f t="shared" si="3"/>
        <v>0</v>
      </c>
      <c r="F60" s="414">
        <f t="shared" si="4"/>
        <v>0</v>
      </c>
      <c r="G60" s="414">
        <v>0</v>
      </c>
      <c r="H60" s="414">
        <f t="shared" si="5"/>
        <v>0</v>
      </c>
      <c r="I60" s="414">
        <v>0</v>
      </c>
    </row>
    <row r="61" spans="1:9" ht="15">
      <c r="A61" s="185" t="s">
        <v>315</v>
      </c>
      <c r="B61" s="186" t="s">
        <v>125</v>
      </c>
      <c r="C61" s="414">
        <v>0</v>
      </c>
      <c r="D61" s="414"/>
      <c r="E61" s="414">
        <f t="shared" si="3"/>
        <v>0</v>
      </c>
      <c r="F61" s="414">
        <f t="shared" si="4"/>
        <v>0</v>
      </c>
      <c r="G61" s="414">
        <v>0</v>
      </c>
      <c r="H61" s="414">
        <f t="shared" si="5"/>
        <v>0</v>
      </c>
      <c r="I61" s="414">
        <v>0</v>
      </c>
    </row>
    <row r="62" spans="1:9" ht="15">
      <c r="A62" s="185" t="s">
        <v>316</v>
      </c>
      <c r="B62" s="186" t="s">
        <v>126</v>
      </c>
      <c r="C62" s="414">
        <v>0</v>
      </c>
      <c r="D62" s="414"/>
      <c r="E62" s="414">
        <f t="shared" si="3"/>
        <v>0</v>
      </c>
      <c r="F62" s="414">
        <f t="shared" si="4"/>
        <v>0</v>
      </c>
      <c r="G62" s="414">
        <v>0</v>
      </c>
      <c r="H62" s="414">
        <f t="shared" si="5"/>
        <v>0</v>
      </c>
      <c r="I62" s="414">
        <v>0</v>
      </c>
    </row>
    <row r="63" spans="1:9" ht="15">
      <c r="A63" s="185" t="s">
        <v>317</v>
      </c>
      <c r="B63" s="186" t="s">
        <v>127</v>
      </c>
      <c r="C63" s="414">
        <v>0</v>
      </c>
      <c r="D63" s="414"/>
      <c r="E63" s="414">
        <f t="shared" si="3"/>
        <v>0</v>
      </c>
      <c r="F63" s="414">
        <f t="shared" si="4"/>
        <v>0</v>
      </c>
      <c r="G63" s="414">
        <v>0</v>
      </c>
      <c r="H63" s="414">
        <f t="shared" si="5"/>
        <v>0</v>
      </c>
      <c r="I63" s="414">
        <v>0</v>
      </c>
    </row>
    <row r="64" spans="1:9" ht="15">
      <c r="A64" s="185" t="s">
        <v>318</v>
      </c>
      <c r="B64" s="186" t="s">
        <v>64</v>
      </c>
      <c r="C64" s="414">
        <v>0</v>
      </c>
      <c r="D64" s="414"/>
      <c r="E64" s="414">
        <f t="shared" si="3"/>
        <v>0</v>
      </c>
      <c r="F64" s="414">
        <f t="shared" si="4"/>
        <v>0</v>
      </c>
      <c r="G64" s="414">
        <v>0</v>
      </c>
      <c r="H64" s="414">
        <f t="shared" si="5"/>
        <v>0</v>
      </c>
      <c r="I64" s="414">
        <v>0</v>
      </c>
    </row>
    <row r="65" spans="1:9" ht="15">
      <c r="A65" s="185" t="s">
        <v>319</v>
      </c>
      <c r="B65" s="186" t="s">
        <v>473</v>
      </c>
      <c r="C65" s="414">
        <v>3000000000</v>
      </c>
      <c r="D65" s="414"/>
      <c r="E65" s="414">
        <f t="shared" si="3"/>
        <v>0</v>
      </c>
      <c r="F65" s="414">
        <f t="shared" si="4"/>
        <v>3000000000</v>
      </c>
      <c r="G65" s="414">
        <v>0</v>
      </c>
      <c r="H65" s="414">
        <f t="shared" si="5"/>
        <v>3000000000</v>
      </c>
      <c r="I65" s="414">
        <v>3000000000</v>
      </c>
    </row>
    <row r="66" spans="1:9" ht="15">
      <c r="A66" s="185" t="s">
        <v>233</v>
      </c>
      <c r="B66" s="186" t="s">
        <v>91</v>
      </c>
      <c r="C66" s="414">
        <v>0</v>
      </c>
      <c r="D66" s="414"/>
      <c r="E66" s="414">
        <f t="shared" si="3"/>
        <v>0</v>
      </c>
      <c r="F66" s="414">
        <f t="shared" si="4"/>
        <v>0</v>
      </c>
      <c r="G66" s="414">
        <v>0</v>
      </c>
      <c r="H66" s="414">
        <f t="shared" si="5"/>
        <v>0</v>
      </c>
      <c r="I66" s="414">
        <v>0</v>
      </c>
    </row>
    <row r="67" spans="1:9" ht="15">
      <c r="A67" s="185" t="s">
        <v>320</v>
      </c>
      <c r="B67" s="186" t="s">
        <v>598</v>
      </c>
      <c r="C67" s="414">
        <v>0</v>
      </c>
      <c r="D67" s="414"/>
      <c r="E67" s="414">
        <f aca="true" t="shared" si="6" ref="E67:E98">SUM(D67:D67)</f>
        <v>0</v>
      </c>
      <c r="F67" s="414">
        <f aca="true" t="shared" si="7" ref="F67:F98">C67+E67</f>
        <v>0</v>
      </c>
      <c r="G67" s="414">
        <v>0</v>
      </c>
      <c r="H67" s="414">
        <f aca="true" t="shared" si="8" ref="H67:H98">F67+G67</f>
        <v>0</v>
      </c>
      <c r="I67" s="414">
        <v>0</v>
      </c>
    </row>
    <row r="68" spans="1:9" ht="15">
      <c r="A68" s="185" t="s">
        <v>321</v>
      </c>
      <c r="B68" s="186" t="s">
        <v>599</v>
      </c>
      <c r="C68" s="414">
        <v>0</v>
      </c>
      <c r="D68" s="414"/>
      <c r="E68" s="414">
        <f t="shared" si="6"/>
        <v>0</v>
      </c>
      <c r="F68" s="414">
        <f t="shared" si="7"/>
        <v>0</v>
      </c>
      <c r="G68" s="414">
        <v>0</v>
      </c>
      <c r="H68" s="414">
        <f t="shared" si="8"/>
        <v>0</v>
      </c>
      <c r="I68" s="414">
        <v>0</v>
      </c>
    </row>
    <row r="69" spans="1:9" ht="15">
      <c r="A69" s="185" t="s">
        <v>324</v>
      </c>
      <c r="B69" s="186" t="s">
        <v>600</v>
      </c>
      <c r="C69" s="414">
        <v>0</v>
      </c>
      <c r="D69" s="414"/>
      <c r="E69" s="414">
        <f t="shared" si="6"/>
        <v>0</v>
      </c>
      <c r="F69" s="414">
        <f t="shared" si="7"/>
        <v>0</v>
      </c>
      <c r="G69" s="414">
        <v>0</v>
      </c>
      <c r="H69" s="414">
        <f t="shared" si="8"/>
        <v>0</v>
      </c>
      <c r="I69" s="414">
        <v>0</v>
      </c>
    </row>
    <row r="70" spans="1:9" ht="15">
      <c r="A70" s="185" t="s">
        <v>325</v>
      </c>
      <c r="B70" s="186" t="s">
        <v>601</v>
      </c>
      <c r="C70" s="414">
        <v>0</v>
      </c>
      <c r="D70" s="414"/>
      <c r="E70" s="414">
        <f t="shared" si="6"/>
        <v>0</v>
      </c>
      <c r="F70" s="414">
        <f t="shared" si="7"/>
        <v>0</v>
      </c>
      <c r="G70" s="414">
        <v>0</v>
      </c>
      <c r="H70" s="414">
        <f t="shared" si="8"/>
        <v>0</v>
      </c>
      <c r="I70" s="414">
        <v>0</v>
      </c>
    </row>
    <row r="71" spans="1:9" ht="15">
      <c r="A71" s="185" t="s">
        <v>326</v>
      </c>
      <c r="B71" s="186" t="s">
        <v>602</v>
      </c>
      <c r="C71" s="414">
        <v>300273181</v>
      </c>
      <c r="D71" s="414"/>
      <c r="E71" s="414">
        <f t="shared" si="6"/>
        <v>0</v>
      </c>
      <c r="F71" s="414">
        <f t="shared" si="7"/>
        <v>300273181</v>
      </c>
      <c r="G71" s="414">
        <v>0</v>
      </c>
      <c r="H71" s="414">
        <f t="shared" si="8"/>
        <v>300273181</v>
      </c>
      <c r="I71" s="414">
        <v>247779962</v>
      </c>
    </row>
    <row r="72" spans="1:9" ht="15">
      <c r="A72" s="185" t="s">
        <v>327</v>
      </c>
      <c r="B72" s="186" t="s">
        <v>152</v>
      </c>
      <c r="C72" s="414">
        <v>0</v>
      </c>
      <c r="D72" s="414"/>
      <c r="E72" s="414">
        <f t="shared" si="6"/>
        <v>0</v>
      </c>
      <c r="F72" s="414">
        <f t="shared" si="7"/>
        <v>0</v>
      </c>
      <c r="G72" s="414">
        <v>0</v>
      </c>
      <c r="H72" s="414">
        <f t="shared" si="8"/>
        <v>0</v>
      </c>
      <c r="I72" s="414">
        <v>0</v>
      </c>
    </row>
    <row r="73" spans="1:9" ht="15">
      <c r="A73" s="185" t="s">
        <v>328</v>
      </c>
      <c r="B73" s="186" t="s">
        <v>149</v>
      </c>
      <c r="C73" s="414">
        <v>0</v>
      </c>
      <c r="D73" s="414"/>
      <c r="E73" s="414">
        <f t="shared" si="6"/>
        <v>0</v>
      </c>
      <c r="F73" s="414">
        <f t="shared" si="7"/>
        <v>0</v>
      </c>
      <c r="G73" s="414">
        <v>0</v>
      </c>
      <c r="H73" s="414">
        <f t="shared" si="8"/>
        <v>0</v>
      </c>
      <c r="I73" s="414">
        <v>0</v>
      </c>
    </row>
    <row r="74" spans="1:9" ht="15">
      <c r="A74" s="185" t="s">
        <v>329</v>
      </c>
      <c r="B74" s="186" t="s">
        <v>150</v>
      </c>
      <c r="C74" s="414">
        <v>0</v>
      </c>
      <c r="D74" s="414"/>
      <c r="E74" s="414">
        <f t="shared" si="6"/>
        <v>0</v>
      </c>
      <c r="F74" s="414">
        <f t="shared" si="7"/>
        <v>0</v>
      </c>
      <c r="G74" s="414">
        <v>0</v>
      </c>
      <c r="H74" s="414">
        <f t="shared" si="8"/>
        <v>0</v>
      </c>
      <c r="I74" s="414">
        <v>0</v>
      </c>
    </row>
    <row r="75" spans="1:9" ht="15">
      <c r="A75" s="185" t="s">
        <v>330</v>
      </c>
      <c r="B75" s="186" t="s">
        <v>151</v>
      </c>
      <c r="C75" s="414">
        <v>0</v>
      </c>
      <c r="D75" s="414"/>
      <c r="E75" s="414">
        <f t="shared" si="6"/>
        <v>0</v>
      </c>
      <c r="F75" s="414">
        <f t="shared" si="7"/>
        <v>0</v>
      </c>
      <c r="G75" s="414">
        <v>0</v>
      </c>
      <c r="H75" s="414">
        <f t="shared" si="8"/>
        <v>0</v>
      </c>
      <c r="I75" s="414">
        <v>0</v>
      </c>
    </row>
    <row r="76" spans="1:9" ht="15">
      <c r="A76" s="185" t="s">
        <v>236</v>
      </c>
      <c r="B76" s="186" t="s">
        <v>542</v>
      </c>
      <c r="C76" s="414">
        <v>0</v>
      </c>
      <c r="D76" s="414"/>
      <c r="E76" s="414">
        <f t="shared" si="6"/>
        <v>0</v>
      </c>
      <c r="F76" s="414">
        <f t="shared" si="7"/>
        <v>0</v>
      </c>
      <c r="G76" s="414">
        <v>0</v>
      </c>
      <c r="H76" s="414">
        <f t="shared" si="8"/>
        <v>0</v>
      </c>
      <c r="I76" s="414">
        <v>0</v>
      </c>
    </row>
    <row r="77" spans="1:9" ht="15">
      <c r="A77" s="185">
        <v>269</v>
      </c>
      <c r="B77" s="186" t="s">
        <v>565</v>
      </c>
      <c r="C77" s="414">
        <v>0</v>
      </c>
      <c r="D77" s="414"/>
      <c r="E77" s="414">
        <f t="shared" si="6"/>
        <v>0</v>
      </c>
      <c r="F77" s="414">
        <f t="shared" si="7"/>
        <v>0</v>
      </c>
      <c r="G77" s="414">
        <v>0</v>
      </c>
      <c r="H77" s="414">
        <f t="shared" si="8"/>
        <v>0</v>
      </c>
      <c r="I77" s="414">
        <v>0</v>
      </c>
    </row>
    <row r="78" spans="1:9" ht="15">
      <c r="A78" s="185" t="s">
        <v>331</v>
      </c>
      <c r="B78" s="186" t="s">
        <v>52</v>
      </c>
      <c r="C78" s="414"/>
      <c r="D78" s="414"/>
      <c r="E78" s="414">
        <f t="shared" si="6"/>
        <v>0</v>
      </c>
      <c r="F78" s="414">
        <f t="shared" si="7"/>
        <v>0</v>
      </c>
      <c r="G78" s="414">
        <v>0</v>
      </c>
      <c r="H78" s="414">
        <f t="shared" si="8"/>
        <v>0</v>
      </c>
      <c r="I78" s="414">
        <v>-12000000000</v>
      </c>
    </row>
    <row r="79" spans="1:9" ht="15">
      <c r="A79" s="185" t="s">
        <v>332</v>
      </c>
      <c r="B79" s="186" t="s">
        <v>128</v>
      </c>
      <c r="C79" s="414">
        <v>0</v>
      </c>
      <c r="D79" s="414"/>
      <c r="E79" s="414">
        <f t="shared" si="6"/>
        <v>0</v>
      </c>
      <c r="F79" s="414">
        <f t="shared" si="7"/>
        <v>0</v>
      </c>
      <c r="G79" s="414">
        <v>0</v>
      </c>
      <c r="H79" s="414">
        <f t="shared" si="8"/>
        <v>0</v>
      </c>
      <c r="I79" s="414">
        <v>0</v>
      </c>
    </row>
    <row r="80" spans="1:9" ht="15">
      <c r="A80" s="185" t="s">
        <v>238</v>
      </c>
      <c r="B80" s="186" t="s">
        <v>545</v>
      </c>
      <c r="C80" s="414">
        <v>-3669645870.55</v>
      </c>
      <c r="D80" s="414"/>
      <c r="E80" s="414">
        <f t="shared" si="6"/>
        <v>0</v>
      </c>
      <c r="F80" s="414">
        <f t="shared" si="7"/>
        <v>-3669645870.55</v>
      </c>
      <c r="G80" s="414">
        <v>0</v>
      </c>
      <c r="H80" s="414">
        <f t="shared" si="8"/>
        <v>-3669645870.55</v>
      </c>
      <c r="I80" s="414">
        <v>-51702568527.53</v>
      </c>
    </row>
    <row r="81" spans="1:9" ht="15">
      <c r="A81" s="185" t="s">
        <v>239</v>
      </c>
      <c r="B81" s="186" t="s">
        <v>479</v>
      </c>
      <c r="C81" s="414">
        <v>-8016009750</v>
      </c>
      <c r="D81" s="414"/>
      <c r="E81" s="414">
        <f t="shared" si="6"/>
        <v>0</v>
      </c>
      <c r="F81" s="414">
        <f t="shared" si="7"/>
        <v>-8016009750</v>
      </c>
      <c r="G81" s="414">
        <v>0</v>
      </c>
      <c r="H81" s="414">
        <f t="shared" si="8"/>
        <v>-8016009750</v>
      </c>
      <c r="I81" s="414">
        <v>-35853249217</v>
      </c>
    </row>
    <row r="82" spans="1:9" ht="15">
      <c r="A82" s="185" t="s">
        <v>333</v>
      </c>
      <c r="B82" s="186" t="s">
        <v>603</v>
      </c>
      <c r="C82" s="414">
        <v>-8679846899</v>
      </c>
      <c r="D82" s="414"/>
      <c r="E82" s="414">
        <f t="shared" si="6"/>
        <v>0</v>
      </c>
      <c r="F82" s="414">
        <f t="shared" si="7"/>
        <v>-8679846899</v>
      </c>
      <c r="G82" s="414">
        <v>0</v>
      </c>
      <c r="H82" s="414">
        <f t="shared" si="8"/>
        <v>-8679846899</v>
      </c>
      <c r="I82" s="414">
        <v>-271983668</v>
      </c>
    </row>
    <row r="83" spans="1:9" ht="15">
      <c r="A83" s="185" t="s">
        <v>334</v>
      </c>
      <c r="B83" s="186" t="s">
        <v>74</v>
      </c>
      <c r="C83" s="414">
        <v>0</v>
      </c>
      <c r="D83" s="414"/>
      <c r="E83" s="414">
        <f t="shared" si="6"/>
        <v>0</v>
      </c>
      <c r="F83" s="414">
        <f t="shared" si="7"/>
        <v>0</v>
      </c>
      <c r="G83" s="414">
        <v>0</v>
      </c>
      <c r="H83" s="414">
        <f t="shared" si="8"/>
        <v>0</v>
      </c>
      <c r="I83" s="414">
        <v>0</v>
      </c>
    </row>
    <row r="84" spans="1:9" ht="15">
      <c r="A84" s="185" t="s">
        <v>335</v>
      </c>
      <c r="B84" s="186" t="s">
        <v>75</v>
      </c>
      <c r="C84" s="414">
        <v>0</v>
      </c>
      <c r="D84" s="414"/>
      <c r="E84" s="414">
        <f t="shared" si="6"/>
        <v>0</v>
      </c>
      <c r="F84" s="414">
        <f t="shared" si="7"/>
        <v>0</v>
      </c>
      <c r="G84" s="414">
        <v>0</v>
      </c>
      <c r="H84" s="414">
        <f t="shared" si="8"/>
        <v>0</v>
      </c>
      <c r="I84" s="414">
        <v>0</v>
      </c>
    </row>
    <row r="85" spans="1:9" ht="15">
      <c r="A85" s="185" t="s">
        <v>336</v>
      </c>
      <c r="B85" s="186" t="s">
        <v>44</v>
      </c>
      <c r="C85" s="414">
        <v>-19710230789</v>
      </c>
      <c r="D85" s="414"/>
      <c r="E85" s="414">
        <f t="shared" si="6"/>
        <v>0</v>
      </c>
      <c r="F85" s="414">
        <f t="shared" si="7"/>
        <v>-19710230789</v>
      </c>
      <c r="G85" s="414">
        <v>0</v>
      </c>
      <c r="H85" s="414">
        <f t="shared" si="8"/>
        <v>-19710230789</v>
      </c>
      <c r="I85" s="414">
        <v>-9895355097</v>
      </c>
    </row>
    <row r="86" spans="1:9" ht="15">
      <c r="A86" s="185" t="s">
        <v>337</v>
      </c>
      <c r="B86" s="186" t="s">
        <v>138</v>
      </c>
      <c r="C86" s="414"/>
      <c r="D86" s="414"/>
      <c r="E86" s="414">
        <f t="shared" si="6"/>
        <v>0</v>
      </c>
      <c r="F86" s="414">
        <f t="shared" si="7"/>
        <v>0</v>
      </c>
      <c r="G86" s="414">
        <v>0</v>
      </c>
      <c r="H86" s="414">
        <f t="shared" si="8"/>
        <v>0</v>
      </c>
      <c r="I86" s="414">
        <v>-32727800</v>
      </c>
    </row>
    <row r="87" spans="1:9" ht="15">
      <c r="A87" s="185" t="s">
        <v>338</v>
      </c>
      <c r="B87" s="186" t="s">
        <v>76</v>
      </c>
      <c r="C87" s="414">
        <v>0</v>
      </c>
      <c r="D87" s="414"/>
      <c r="E87" s="414">
        <f t="shared" si="6"/>
        <v>0</v>
      </c>
      <c r="F87" s="414">
        <f t="shared" si="7"/>
        <v>0</v>
      </c>
      <c r="G87" s="414">
        <v>0</v>
      </c>
      <c r="H87" s="414">
        <f t="shared" si="8"/>
        <v>0</v>
      </c>
      <c r="I87" s="414">
        <v>0</v>
      </c>
    </row>
    <row r="88" spans="1:9" ht="15">
      <c r="A88" s="185" t="s">
        <v>339</v>
      </c>
      <c r="B88" s="186" t="s">
        <v>139</v>
      </c>
      <c r="C88" s="414">
        <v>0</v>
      </c>
      <c r="D88" s="414"/>
      <c r="E88" s="414">
        <f t="shared" si="6"/>
        <v>0</v>
      </c>
      <c r="F88" s="414">
        <f t="shared" si="7"/>
        <v>0</v>
      </c>
      <c r="G88" s="414">
        <v>0</v>
      </c>
      <c r="H88" s="414">
        <f t="shared" si="8"/>
        <v>0</v>
      </c>
      <c r="I88" s="414">
        <v>0</v>
      </c>
    </row>
    <row r="89" spans="1:9" ht="15">
      <c r="A89" s="185" t="s">
        <v>340</v>
      </c>
      <c r="B89" s="186" t="s">
        <v>77</v>
      </c>
      <c r="C89" s="414">
        <v>0</v>
      </c>
      <c r="D89" s="414"/>
      <c r="E89" s="414">
        <f t="shared" si="6"/>
        <v>0</v>
      </c>
      <c r="F89" s="414">
        <f t="shared" si="7"/>
        <v>0</v>
      </c>
      <c r="G89" s="414">
        <v>0</v>
      </c>
      <c r="H89" s="414">
        <f t="shared" si="8"/>
        <v>0</v>
      </c>
      <c r="I89" s="414">
        <v>0</v>
      </c>
    </row>
    <row r="90" spans="1:9" ht="15">
      <c r="A90" s="185" t="s">
        <v>341</v>
      </c>
      <c r="B90" s="186" t="s">
        <v>140</v>
      </c>
      <c r="C90" s="414">
        <v>0</v>
      </c>
      <c r="D90" s="414"/>
      <c r="E90" s="414">
        <f t="shared" si="6"/>
        <v>0</v>
      </c>
      <c r="F90" s="414">
        <f t="shared" si="7"/>
        <v>0</v>
      </c>
      <c r="G90" s="414">
        <v>0</v>
      </c>
      <c r="H90" s="414">
        <f t="shared" si="8"/>
        <v>0</v>
      </c>
      <c r="I90" s="414">
        <v>0</v>
      </c>
    </row>
    <row r="91" spans="1:9" ht="15">
      <c r="A91" s="185" t="s">
        <v>241</v>
      </c>
      <c r="B91" s="186" t="s">
        <v>92</v>
      </c>
      <c r="C91" s="414">
        <v>-5347321595</v>
      </c>
      <c r="D91" s="414"/>
      <c r="E91" s="414">
        <f t="shared" si="6"/>
        <v>0</v>
      </c>
      <c r="F91" s="414">
        <f t="shared" si="7"/>
        <v>-5347321595</v>
      </c>
      <c r="G91" s="414">
        <v>0</v>
      </c>
      <c r="H91" s="414">
        <f t="shared" si="8"/>
        <v>-5347321595</v>
      </c>
      <c r="I91" s="414">
        <v>-244320000</v>
      </c>
    </row>
    <row r="92" spans="1:9" ht="15">
      <c r="A92" s="185" t="s">
        <v>342</v>
      </c>
      <c r="B92" s="186" t="s">
        <v>141</v>
      </c>
      <c r="C92" s="414">
        <v>0</v>
      </c>
      <c r="D92" s="414"/>
      <c r="E92" s="414">
        <f t="shared" si="6"/>
        <v>0</v>
      </c>
      <c r="F92" s="414">
        <f t="shared" si="7"/>
        <v>0</v>
      </c>
      <c r="G92" s="414">
        <v>0</v>
      </c>
      <c r="H92" s="414">
        <f t="shared" si="8"/>
        <v>0</v>
      </c>
      <c r="I92" s="414">
        <v>0</v>
      </c>
    </row>
    <row r="93" spans="1:9" ht="15">
      <c r="A93" s="185" t="s">
        <v>343</v>
      </c>
      <c r="B93" s="186" t="s">
        <v>142</v>
      </c>
      <c r="C93" s="414">
        <v>0</v>
      </c>
      <c r="D93" s="414"/>
      <c r="E93" s="414">
        <f t="shared" si="6"/>
        <v>0</v>
      </c>
      <c r="F93" s="414">
        <f t="shared" si="7"/>
        <v>0</v>
      </c>
      <c r="G93" s="414">
        <v>0</v>
      </c>
      <c r="H93" s="414">
        <f t="shared" si="8"/>
        <v>0</v>
      </c>
      <c r="I93" s="414">
        <v>0</v>
      </c>
    </row>
    <row r="94" spans="1:9" ht="15">
      <c r="A94" s="185" t="s">
        <v>344</v>
      </c>
      <c r="B94" s="186" t="s">
        <v>143</v>
      </c>
      <c r="C94" s="414">
        <v>0</v>
      </c>
      <c r="D94" s="414"/>
      <c r="E94" s="414">
        <f t="shared" si="6"/>
        <v>0</v>
      </c>
      <c r="F94" s="414">
        <f t="shared" si="7"/>
        <v>0</v>
      </c>
      <c r="G94" s="414">
        <v>0</v>
      </c>
      <c r="H94" s="414">
        <f t="shared" si="8"/>
        <v>0</v>
      </c>
      <c r="I94" s="414">
        <v>0</v>
      </c>
    </row>
    <row r="95" spans="1:9" ht="15">
      <c r="A95" s="185" t="s">
        <v>345</v>
      </c>
      <c r="B95" s="186" t="s">
        <v>144</v>
      </c>
      <c r="C95" s="414">
        <v>-10792691125</v>
      </c>
      <c r="D95" s="414"/>
      <c r="E95" s="414">
        <f t="shared" si="6"/>
        <v>0</v>
      </c>
      <c r="F95" s="414">
        <f t="shared" si="7"/>
        <v>-10792691125</v>
      </c>
      <c r="G95" s="414">
        <v>0</v>
      </c>
      <c r="H95" s="414">
        <f t="shared" si="8"/>
        <v>-10792691125</v>
      </c>
      <c r="I95" s="414">
        <v>-15420664650</v>
      </c>
    </row>
    <row r="96" spans="1:9" ht="15">
      <c r="A96" s="185" t="s">
        <v>243</v>
      </c>
      <c r="B96" s="186" t="s">
        <v>604</v>
      </c>
      <c r="C96" s="414">
        <v>0</v>
      </c>
      <c r="D96" s="414"/>
      <c r="E96" s="414">
        <f t="shared" si="6"/>
        <v>0</v>
      </c>
      <c r="F96" s="414">
        <f t="shared" si="7"/>
        <v>0</v>
      </c>
      <c r="G96" s="414">
        <v>0</v>
      </c>
      <c r="H96" s="414">
        <f t="shared" si="8"/>
        <v>0</v>
      </c>
      <c r="I96" s="414">
        <v>0</v>
      </c>
    </row>
    <row r="97" spans="1:9" ht="15">
      <c r="A97" s="185" t="s">
        <v>244</v>
      </c>
      <c r="B97" s="186" t="s">
        <v>93</v>
      </c>
      <c r="C97" s="414">
        <v>0</v>
      </c>
      <c r="D97" s="414"/>
      <c r="E97" s="414">
        <f t="shared" si="6"/>
        <v>0</v>
      </c>
      <c r="F97" s="414">
        <f t="shared" si="7"/>
        <v>0</v>
      </c>
      <c r="G97" s="414">
        <v>0</v>
      </c>
      <c r="H97" s="414">
        <f t="shared" si="8"/>
        <v>0</v>
      </c>
      <c r="I97" s="414">
        <v>0</v>
      </c>
    </row>
    <row r="98" spans="1:9" ht="15">
      <c r="A98" s="185" t="s">
        <v>346</v>
      </c>
      <c r="B98" s="186" t="s">
        <v>145</v>
      </c>
      <c r="C98" s="414">
        <v>0</v>
      </c>
      <c r="D98" s="414"/>
      <c r="E98" s="414">
        <f t="shared" si="6"/>
        <v>0</v>
      </c>
      <c r="F98" s="414">
        <f t="shared" si="7"/>
        <v>0</v>
      </c>
      <c r="G98" s="414">
        <v>0</v>
      </c>
      <c r="H98" s="414">
        <f t="shared" si="8"/>
        <v>0</v>
      </c>
      <c r="I98" s="414">
        <v>0</v>
      </c>
    </row>
    <row r="99" spans="1:9" ht="15">
      <c r="A99" s="185" t="s">
        <v>347</v>
      </c>
      <c r="B99" s="186" t="s">
        <v>19</v>
      </c>
      <c r="C99" s="414">
        <v>-206259021</v>
      </c>
      <c r="D99" s="414"/>
      <c r="E99" s="414">
        <f aca="true" t="shared" si="9" ref="E99:E130">SUM(D99:D99)</f>
        <v>0</v>
      </c>
      <c r="F99" s="414">
        <f aca="true" t="shared" si="10" ref="F99:F130">C99+E99</f>
        <v>-206259021</v>
      </c>
      <c r="G99" s="414">
        <v>0</v>
      </c>
      <c r="H99" s="414">
        <f aca="true" t="shared" si="11" ref="H99:H130">F99+G99</f>
        <v>-206259021</v>
      </c>
      <c r="I99" s="414">
        <v>0</v>
      </c>
    </row>
    <row r="100" spans="1:9" ht="15">
      <c r="A100" s="185" t="s">
        <v>348</v>
      </c>
      <c r="B100" s="186" t="s">
        <v>18</v>
      </c>
      <c r="C100" s="414">
        <v>-994498510</v>
      </c>
      <c r="D100" s="414"/>
      <c r="E100" s="414">
        <f t="shared" si="9"/>
        <v>0</v>
      </c>
      <c r="F100" s="414">
        <f t="shared" si="10"/>
        <v>-994498510</v>
      </c>
      <c r="G100" s="414">
        <v>0</v>
      </c>
      <c r="H100" s="414">
        <f t="shared" si="11"/>
        <v>-994498510</v>
      </c>
      <c r="I100" s="414">
        <v>0</v>
      </c>
    </row>
    <row r="101" spans="1:9" ht="15">
      <c r="A101" s="185" t="s">
        <v>349</v>
      </c>
      <c r="B101" s="186" t="s">
        <v>17</v>
      </c>
      <c r="C101" s="414">
        <v>0</v>
      </c>
      <c r="D101" s="414"/>
      <c r="E101" s="414">
        <f t="shared" si="9"/>
        <v>0</v>
      </c>
      <c r="F101" s="414">
        <f t="shared" si="10"/>
        <v>0</v>
      </c>
      <c r="G101" s="414">
        <v>0</v>
      </c>
      <c r="H101" s="414">
        <f t="shared" si="11"/>
        <v>0</v>
      </c>
      <c r="I101" s="414">
        <v>0</v>
      </c>
    </row>
    <row r="102" spans="1:9" ht="15">
      <c r="A102" s="185" t="s">
        <v>350</v>
      </c>
      <c r="B102" s="186" t="s">
        <v>146</v>
      </c>
      <c r="C102" s="414">
        <v>0</v>
      </c>
      <c r="D102" s="414"/>
      <c r="E102" s="414">
        <f t="shared" si="9"/>
        <v>0</v>
      </c>
      <c r="F102" s="414">
        <f t="shared" si="10"/>
        <v>0</v>
      </c>
      <c r="G102" s="414">
        <v>0</v>
      </c>
      <c r="H102" s="414">
        <f t="shared" si="11"/>
        <v>0</v>
      </c>
      <c r="I102" s="414">
        <v>0</v>
      </c>
    </row>
    <row r="103" spans="1:9" ht="15">
      <c r="A103" s="185" t="s">
        <v>351</v>
      </c>
      <c r="B103" s="186" t="s">
        <v>147</v>
      </c>
      <c r="C103" s="414">
        <v>-644750000</v>
      </c>
      <c r="D103" s="414"/>
      <c r="E103" s="414">
        <f t="shared" si="9"/>
        <v>0</v>
      </c>
      <c r="F103" s="414">
        <f t="shared" si="10"/>
        <v>-644750000</v>
      </c>
      <c r="G103" s="414">
        <v>0</v>
      </c>
      <c r="H103" s="414">
        <f t="shared" si="11"/>
        <v>-644750000</v>
      </c>
      <c r="I103" s="414">
        <v>-622500000</v>
      </c>
    </row>
    <row r="104" spans="1:9" ht="15">
      <c r="A104" s="185" t="s">
        <v>352</v>
      </c>
      <c r="B104" s="186" t="s">
        <v>481</v>
      </c>
      <c r="C104" s="414">
        <v>-173112293</v>
      </c>
      <c r="D104" s="414"/>
      <c r="E104" s="414">
        <f t="shared" si="9"/>
        <v>0</v>
      </c>
      <c r="F104" s="414">
        <f t="shared" si="10"/>
        <v>-173112293</v>
      </c>
      <c r="G104" s="414">
        <v>0</v>
      </c>
      <c r="H104" s="414">
        <f t="shared" si="11"/>
        <v>-173112293</v>
      </c>
      <c r="I104" s="414">
        <v>-1722158978</v>
      </c>
    </row>
    <row r="105" spans="1:9" ht="15">
      <c r="A105" s="185">
        <v>3199</v>
      </c>
      <c r="B105" s="186" t="s">
        <v>129</v>
      </c>
      <c r="C105" s="414">
        <v>0</v>
      </c>
      <c r="D105" s="414"/>
      <c r="E105" s="414">
        <f t="shared" si="9"/>
        <v>0</v>
      </c>
      <c r="F105" s="414">
        <f t="shared" si="10"/>
        <v>0</v>
      </c>
      <c r="G105" s="414">
        <v>0</v>
      </c>
      <c r="H105" s="414">
        <f t="shared" si="11"/>
        <v>0</v>
      </c>
      <c r="I105" s="414">
        <v>0</v>
      </c>
    </row>
    <row r="106" spans="1:9" ht="15">
      <c r="A106" s="185" t="s">
        <v>246</v>
      </c>
      <c r="B106" s="186" t="s">
        <v>95</v>
      </c>
      <c r="C106" s="414">
        <v>0</v>
      </c>
      <c r="D106" s="414"/>
      <c r="E106" s="414">
        <f t="shared" si="9"/>
        <v>0</v>
      </c>
      <c r="F106" s="414">
        <f t="shared" si="10"/>
        <v>0</v>
      </c>
      <c r="G106" s="414">
        <v>0</v>
      </c>
      <c r="H106" s="414">
        <f t="shared" si="11"/>
        <v>0</v>
      </c>
      <c r="I106" s="414">
        <v>0</v>
      </c>
    </row>
    <row r="107" spans="1:9" ht="15">
      <c r="A107" s="185">
        <v>321</v>
      </c>
      <c r="B107" s="186" t="s">
        <v>134</v>
      </c>
      <c r="C107" s="414">
        <v>-1672581873</v>
      </c>
      <c r="D107" s="414"/>
      <c r="E107" s="414">
        <f t="shared" si="9"/>
        <v>0</v>
      </c>
      <c r="F107" s="414">
        <f t="shared" si="10"/>
        <v>-1672581873</v>
      </c>
      <c r="G107" s="414">
        <v>0</v>
      </c>
      <c r="H107" s="414">
        <f t="shared" si="11"/>
        <v>-1672581873</v>
      </c>
      <c r="I107" s="414">
        <v>-2836683827</v>
      </c>
    </row>
    <row r="108" spans="1:9" ht="15">
      <c r="A108" s="185" t="s">
        <v>247</v>
      </c>
      <c r="B108" s="186" t="s">
        <v>547</v>
      </c>
      <c r="C108" s="414">
        <v>0</v>
      </c>
      <c r="D108" s="414"/>
      <c r="E108" s="414">
        <f t="shared" si="9"/>
        <v>0</v>
      </c>
      <c r="F108" s="414">
        <f t="shared" si="10"/>
        <v>0</v>
      </c>
      <c r="G108" s="414">
        <v>0</v>
      </c>
      <c r="H108" s="414">
        <f t="shared" si="11"/>
        <v>0</v>
      </c>
      <c r="I108" s="414">
        <v>0</v>
      </c>
    </row>
    <row r="109" spans="1:9" ht="15">
      <c r="A109" s="185" t="s">
        <v>353</v>
      </c>
      <c r="B109" s="186" t="s">
        <v>21</v>
      </c>
      <c r="C109" s="414">
        <v>0</v>
      </c>
      <c r="D109" s="414"/>
      <c r="E109" s="414">
        <f t="shared" si="9"/>
        <v>0</v>
      </c>
      <c r="F109" s="414">
        <f t="shared" si="10"/>
        <v>0</v>
      </c>
      <c r="G109" s="414">
        <v>0</v>
      </c>
      <c r="H109" s="414">
        <f t="shared" si="11"/>
        <v>0</v>
      </c>
      <c r="I109" s="414">
        <v>0</v>
      </c>
    </row>
    <row r="110" spans="1:9" ht="15">
      <c r="A110" s="185" t="s">
        <v>354</v>
      </c>
      <c r="B110" s="186" t="s">
        <v>22</v>
      </c>
      <c r="C110" s="414">
        <v>0</v>
      </c>
      <c r="D110" s="414"/>
      <c r="E110" s="414">
        <f t="shared" si="9"/>
        <v>0</v>
      </c>
      <c r="F110" s="414">
        <f t="shared" si="10"/>
        <v>0</v>
      </c>
      <c r="G110" s="414">
        <v>0</v>
      </c>
      <c r="H110" s="414">
        <f t="shared" si="11"/>
        <v>0</v>
      </c>
      <c r="I110" s="414">
        <v>0</v>
      </c>
    </row>
    <row r="111" spans="1:9" ht="15">
      <c r="A111" s="185" t="s">
        <v>249</v>
      </c>
      <c r="B111" s="186" t="s">
        <v>549</v>
      </c>
      <c r="C111" s="414">
        <v>0</v>
      </c>
      <c r="D111" s="414"/>
      <c r="E111" s="414">
        <f t="shared" si="9"/>
        <v>0</v>
      </c>
      <c r="F111" s="414">
        <f t="shared" si="10"/>
        <v>0</v>
      </c>
      <c r="G111" s="414">
        <v>0</v>
      </c>
      <c r="H111" s="414">
        <f t="shared" si="11"/>
        <v>0</v>
      </c>
      <c r="I111" s="414">
        <v>0</v>
      </c>
    </row>
    <row r="112" spans="1:9" ht="15">
      <c r="A112" s="185" t="s">
        <v>355</v>
      </c>
      <c r="B112" s="186" t="s">
        <v>605</v>
      </c>
      <c r="C112" s="414"/>
      <c r="D112" s="414"/>
      <c r="E112" s="414">
        <f t="shared" si="9"/>
        <v>0</v>
      </c>
      <c r="F112" s="414">
        <f t="shared" si="10"/>
        <v>0</v>
      </c>
      <c r="G112" s="414">
        <v>0</v>
      </c>
      <c r="H112" s="414">
        <f t="shared" si="11"/>
        <v>0</v>
      </c>
      <c r="I112" s="414">
        <v>-17086315664</v>
      </c>
    </row>
    <row r="113" spans="1:9" ht="15">
      <c r="A113" s="185" t="s">
        <v>356</v>
      </c>
      <c r="B113" s="186" t="s">
        <v>606</v>
      </c>
      <c r="C113" s="414">
        <v>0</v>
      </c>
      <c r="D113" s="414"/>
      <c r="E113" s="414">
        <f t="shared" si="9"/>
        <v>0</v>
      </c>
      <c r="F113" s="414">
        <f t="shared" si="10"/>
        <v>0</v>
      </c>
      <c r="G113" s="414">
        <v>0</v>
      </c>
      <c r="H113" s="414">
        <f t="shared" si="11"/>
        <v>0</v>
      </c>
      <c r="I113" s="414">
        <v>0</v>
      </c>
    </row>
    <row r="114" spans="1:9" ht="15">
      <c r="A114" s="185" t="s">
        <v>357</v>
      </c>
      <c r="B114" s="186" t="s">
        <v>148</v>
      </c>
      <c r="C114" s="414">
        <v>0</v>
      </c>
      <c r="D114" s="414"/>
      <c r="E114" s="414">
        <f t="shared" si="9"/>
        <v>0</v>
      </c>
      <c r="F114" s="414">
        <f t="shared" si="10"/>
        <v>0</v>
      </c>
      <c r="G114" s="414">
        <v>0</v>
      </c>
      <c r="H114" s="414">
        <f t="shared" si="11"/>
        <v>0</v>
      </c>
      <c r="I114" s="414">
        <v>0</v>
      </c>
    </row>
    <row r="115" spans="1:9" ht="15">
      <c r="A115" s="185" t="s">
        <v>358</v>
      </c>
      <c r="B115" s="186" t="s">
        <v>78</v>
      </c>
      <c r="C115" s="414">
        <v>0</v>
      </c>
      <c r="D115" s="414"/>
      <c r="E115" s="414">
        <f t="shared" si="9"/>
        <v>0</v>
      </c>
      <c r="F115" s="414">
        <f t="shared" si="10"/>
        <v>0</v>
      </c>
      <c r="G115" s="414">
        <v>0</v>
      </c>
      <c r="H115" s="414">
        <f t="shared" si="11"/>
        <v>0</v>
      </c>
      <c r="I115" s="414">
        <v>0</v>
      </c>
    </row>
    <row r="116" spans="1:9" ht="15">
      <c r="A116" s="185" t="s">
        <v>359</v>
      </c>
      <c r="B116" s="186" t="s">
        <v>79</v>
      </c>
      <c r="C116" s="414">
        <v>0</v>
      </c>
      <c r="D116" s="414"/>
      <c r="E116" s="414">
        <f t="shared" si="9"/>
        <v>0</v>
      </c>
      <c r="F116" s="414">
        <f t="shared" si="10"/>
        <v>0</v>
      </c>
      <c r="G116" s="414">
        <v>0</v>
      </c>
      <c r="H116" s="414">
        <f t="shared" si="11"/>
        <v>0</v>
      </c>
      <c r="I116" s="414">
        <v>0</v>
      </c>
    </row>
    <row r="117" spans="1:9" ht="15">
      <c r="A117" s="185" t="s">
        <v>360</v>
      </c>
      <c r="B117" s="186" t="s">
        <v>153</v>
      </c>
      <c r="C117" s="414">
        <v>0</v>
      </c>
      <c r="D117" s="414"/>
      <c r="E117" s="414">
        <f t="shared" si="9"/>
        <v>0</v>
      </c>
      <c r="F117" s="414">
        <f t="shared" si="10"/>
        <v>0</v>
      </c>
      <c r="G117" s="414">
        <v>0</v>
      </c>
      <c r="H117" s="414">
        <f t="shared" si="11"/>
        <v>0</v>
      </c>
      <c r="I117" s="414">
        <v>0</v>
      </c>
    </row>
    <row r="118" spans="1:9" ht="15">
      <c r="A118" s="185" t="s">
        <v>361</v>
      </c>
      <c r="B118" s="186" t="s">
        <v>154</v>
      </c>
      <c r="C118" s="414">
        <v>0</v>
      </c>
      <c r="D118" s="414"/>
      <c r="E118" s="414">
        <f t="shared" si="9"/>
        <v>0</v>
      </c>
      <c r="F118" s="414">
        <f t="shared" si="10"/>
        <v>0</v>
      </c>
      <c r="G118" s="414">
        <v>0</v>
      </c>
      <c r="H118" s="414">
        <f t="shared" si="11"/>
        <v>0</v>
      </c>
      <c r="I118" s="414">
        <v>0</v>
      </c>
    </row>
    <row r="119" spans="1:9" ht="15">
      <c r="A119" s="185" t="s">
        <v>252</v>
      </c>
      <c r="B119" s="186" t="s">
        <v>96</v>
      </c>
      <c r="C119" s="414">
        <v>-491415588</v>
      </c>
      <c r="D119" s="414"/>
      <c r="E119" s="414">
        <f t="shared" si="9"/>
        <v>0</v>
      </c>
      <c r="F119" s="414">
        <f t="shared" si="10"/>
        <v>-491415588</v>
      </c>
      <c r="G119" s="414">
        <v>0</v>
      </c>
      <c r="H119" s="414">
        <f t="shared" si="11"/>
        <v>-491415588</v>
      </c>
      <c r="I119" s="414">
        <v>-491415588</v>
      </c>
    </row>
    <row r="120" spans="1:9" ht="15">
      <c r="A120" s="185" t="s">
        <v>253</v>
      </c>
      <c r="B120" s="186" t="s">
        <v>607</v>
      </c>
      <c r="C120" s="414">
        <v>0</v>
      </c>
      <c r="D120" s="414"/>
      <c r="E120" s="414">
        <f t="shared" si="9"/>
        <v>0</v>
      </c>
      <c r="F120" s="414">
        <f t="shared" si="10"/>
        <v>0</v>
      </c>
      <c r="G120" s="414">
        <v>0</v>
      </c>
      <c r="H120" s="414">
        <f t="shared" si="11"/>
        <v>0</v>
      </c>
      <c r="I120" s="414">
        <v>0</v>
      </c>
    </row>
    <row r="121" spans="1:9" ht="15">
      <c r="A121" s="185">
        <v>338</v>
      </c>
      <c r="B121" s="186" t="s">
        <v>20</v>
      </c>
      <c r="C121" s="414">
        <v>0</v>
      </c>
      <c r="D121" s="414"/>
      <c r="E121" s="414">
        <f t="shared" si="9"/>
        <v>0</v>
      </c>
      <c r="F121" s="414">
        <f t="shared" si="10"/>
        <v>0</v>
      </c>
      <c r="G121" s="414">
        <v>0</v>
      </c>
      <c r="H121" s="414">
        <f t="shared" si="11"/>
        <v>0</v>
      </c>
      <c r="I121" s="414">
        <v>0</v>
      </c>
    </row>
    <row r="122" spans="1:9" ht="15">
      <c r="A122" s="185">
        <v>339</v>
      </c>
      <c r="B122" s="186" t="s">
        <v>620</v>
      </c>
      <c r="C122" s="414">
        <v>0</v>
      </c>
      <c r="D122" s="414"/>
      <c r="E122" s="414">
        <f t="shared" si="9"/>
        <v>0</v>
      </c>
      <c r="F122" s="414">
        <f t="shared" si="10"/>
        <v>0</v>
      </c>
      <c r="G122" s="414">
        <v>0</v>
      </c>
      <c r="H122" s="414">
        <f t="shared" si="11"/>
        <v>0</v>
      </c>
      <c r="I122" s="414">
        <v>0</v>
      </c>
    </row>
    <row r="123" spans="1:9" ht="15">
      <c r="A123" s="185" t="s">
        <v>254</v>
      </c>
      <c r="B123" s="186" t="s">
        <v>551</v>
      </c>
      <c r="C123" s="414">
        <v>-68000000000</v>
      </c>
      <c r="D123" s="414"/>
      <c r="E123" s="414">
        <f t="shared" si="9"/>
        <v>0</v>
      </c>
      <c r="F123" s="414">
        <f t="shared" si="10"/>
        <v>-68000000000</v>
      </c>
      <c r="G123" s="414">
        <v>0</v>
      </c>
      <c r="H123" s="414">
        <f t="shared" si="11"/>
        <v>-68000000000</v>
      </c>
      <c r="I123" s="414">
        <v>-50000000000</v>
      </c>
    </row>
    <row r="124" spans="1:9" ht="15">
      <c r="A124" s="185" t="s">
        <v>255</v>
      </c>
      <c r="B124" s="186" t="s">
        <v>552</v>
      </c>
      <c r="C124" s="414">
        <v>-3998638028</v>
      </c>
      <c r="D124" s="414"/>
      <c r="E124" s="414">
        <f t="shared" si="9"/>
        <v>0</v>
      </c>
      <c r="F124" s="414">
        <f t="shared" si="10"/>
        <v>-3998638028</v>
      </c>
      <c r="G124" s="414">
        <v>0</v>
      </c>
      <c r="H124" s="414">
        <f t="shared" si="11"/>
        <v>-3998638028</v>
      </c>
      <c r="I124" s="414">
        <v>-3998638028</v>
      </c>
    </row>
    <row r="125" spans="1:9" ht="15">
      <c r="A125" s="185" t="s">
        <v>256</v>
      </c>
      <c r="B125" s="186" t="s">
        <v>102</v>
      </c>
      <c r="C125" s="414">
        <v>0</v>
      </c>
      <c r="D125" s="414"/>
      <c r="E125" s="414">
        <f t="shared" si="9"/>
        <v>0</v>
      </c>
      <c r="F125" s="414">
        <f t="shared" si="10"/>
        <v>0</v>
      </c>
      <c r="G125" s="414">
        <v>0</v>
      </c>
      <c r="H125" s="414">
        <f t="shared" si="11"/>
        <v>0</v>
      </c>
      <c r="I125" s="414">
        <v>0</v>
      </c>
    </row>
    <row r="126" spans="1:9" ht="15">
      <c r="A126" s="185" t="s">
        <v>257</v>
      </c>
      <c r="B126" s="186" t="s">
        <v>103</v>
      </c>
      <c r="C126" s="414">
        <v>0</v>
      </c>
      <c r="D126" s="414"/>
      <c r="E126" s="414">
        <f t="shared" si="9"/>
        <v>0</v>
      </c>
      <c r="F126" s="414">
        <f t="shared" si="10"/>
        <v>0</v>
      </c>
      <c r="G126" s="414">
        <v>0</v>
      </c>
      <c r="H126" s="414">
        <f t="shared" si="11"/>
        <v>0</v>
      </c>
      <c r="I126" s="414">
        <v>0</v>
      </c>
    </row>
    <row r="127" spans="1:9" ht="15">
      <c r="A127" s="185" t="s">
        <v>258</v>
      </c>
      <c r="B127" s="186" t="s">
        <v>62</v>
      </c>
      <c r="C127" s="414">
        <v>0</v>
      </c>
      <c r="D127" s="414"/>
      <c r="E127" s="414">
        <f t="shared" si="9"/>
        <v>0</v>
      </c>
      <c r="F127" s="414">
        <f t="shared" si="10"/>
        <v>0</v>
      </c>
      <c r="G127" s="414">
        <v>0</v>
      </c>
      <c r="H127" s="414">
        <f t="shared" si="11"/>
        <v>0</v>
      </c>
      <c r="I127" s="414">
        <v>0</v>
      </c>
    </row>
    <row r="128" spans="1:9" ht="15">
      <c r="A128" s="185" t="s">
        <v>259</v>
      </c>
      <c r="B128" s="186" t="s">
        <v>554</v>
      </c>
      <c r="C128" s="414">
        <v>0</v>
      </c>
      <c r="D128" s="414"/>
      <c r="E128" s="414">
        <f t="shared" si="9"/>
        <v>0</v>
      </c>
      <c r="F128" s="414">
        <f t="shared" si="10"/>
        <v>0</v>
      </c>
      <c r="G128" s="414">
        <v>0</v>
      </c>
      <c r="H128" s="414">
        <f t="shared" si="11"/>
        <v>0</v>
      </c>
      <c r="I128" s="414">
        <v>0</v>
      </c>
    </row>
    <row r="129" spans="1:9" ht="15">
      <c r="A129" s="185" t="s">
        <v>260</v>
      </c>
      <c r="B129" s="186" t="s">
        <v>484</v>
      </c>
      <c r="C129" s="414">
        <v>-7362077556</v>
      </c>
      <c r="D129" s="414"/>
      <c r="E129" s="414">
        <f t="shared" si="9"/>
        <v>0</v>
      </c>
      <c r="F129" s="414">
        <f t="shared" si="10"/>
        <v>-7362077556</v>
      </c>
      <c r="G129" s="414">
        <v>0</v>
      </c>
      <c r="H129" s="414">
        <f t="shared" si="11"/>
        <v>-7362077556</v>
      </c>
      <c r="I129" s="414">
        <v>-7362077556</v>
      </c>
    </row>
    <row r="130" spans="1:9" ht="15">
      <c r="A130" s="185" t="s">
        <v>261</v>
      </c>
      <c r="B130" s="186" t="s">
        <v>485</v>
      </c>
      <c r="C130" s="414">
        <v>-3681038777</v>
      </c>
      <c r="D130" s="414"/>
      <c r="E130" s="414">
        <f t="shared" si="9"/>
        <v>0</v>
      </c>
      <c r="F130" s="414">
        <f t="shared" si="10"/>
        <v>-3681038777</v>
      </c>
      <c r="G130" s="414">
        <v>0</v>
      </c>
      <c r="H130" s="414">
        <f t="shared" si="11"/>
        <v>-3681038777</v>
      </c>
      <c r="I130" s="414">
        <v>-3681038777</v>
      </c>
    </row>
    <row r="131" spans="1:9" ht="15">
      <c r="A131" s="185" t="s">
        <v>262</v>
      </c>
      <c r="B131" s="186" t="s">
        <v>555</v>
      </c>
      <c r="C131" s="414">
        <v>0</v>
      </c>
      <c r="D131" s="414"/>
      <c r="E131" s="414">
        <f aca="true" t="shared" si="12" ref="E131:E162">SUM(D131:D131)</f>
        <v>0</v>
      </c>
      <c r="F131" s="414">
        <f aca="true" t="shared" si="13" ref="F131:F162">C131+E131</f>
        <v>0</v>
      </c>
      <c r="G131" s="414">
        <v>0</v>
      </c>
      <c r="H131" s="414">
        <f aca="true" t="shared" si="14" ref="H131:H162">F131+G131</f>
        <v>0</v>
      </c>
      <c r="I131" s="414">
        <v>0</v>
      </c>
    </row>
    <row r="132" spans="1:9" ht="15">
      <c r="A132" s="185" t="s">
        <v>263</v>
      </c>
      <c r="B132" s="186" t="s">
        <v>559</v>
      </c>
      <c r="C132" s="414">
        <v>-85825286129.06</v>
      </c>
      <c r="D132" s="414"/>
      <c r="E132" s="414">
        <f t="shared" si="12"/>
        <v>0</v>
      </c>
      <c r="F132" s="414">
        <f t="shared" si="13"/>
        <v>-85825286129.06</v>
      </c>
      <c r="G132" s="414">
        <v>0</v>
      </c>
      <c r="H132" s="414">
        <f t="shared" si="14"/>
        <v>-85825286129.06</v>
      </c>
      <c r="I132" s="414">
        <v>-34578212615.88</v>
      </c>
    </row>
    <row r="133" spans="1:9" ht="15">
      <c r="A133" s="185" t="s">
        <v>264</v>
      </c>
      <c r="B133" s="186" t="s">
        <v>182</v>
      </c>
      <c r="C133" s="414">
        <v>0</v>
      </c>
      <c r="D133" s="414"/>
      <c r="E133" s="414">
        <f t="shared" si="12"/>
        <v>0</v>
      </c>
      <c r="F133" s="414">
        <f t="shared" si="13"/>
        <v>0</v>
      </c>
      <c r="G133" s="414">
        <v>0</v>
      </c>
      <c r="H133" s="414">
        <f t="shared" si="14"/>
        <v>0</v>
      </c>
      <c r="I133" s="414">
        <v>0</v>
      </c>
    </row>
    <row r="134" spans="1:9" ht="15">
      <c r="A134" s="185">
        <v>422</v>
      </c>
      <c r="B134" s="186" t="s">
        <v>621</v>
      </c>
      <c r="C134" s="414">
        <v>0</v>
      </c>
      <c r="D134" s="414"/>
      <c r="E134" s="414">
        <f t="shared" si="12"/>
        <v>0</v>
      </c>
      <c r="F134" s="414">
        <f t="shared" si="13"/>
        <v>0</v>
      </c>
      <c r="G134" s="414">
        <v>0</v>
      </c>
      <c r="H134" s="414">
        <f t="shared" si="14"/>
        <v>0</v>
      </c>
      <c r="I134" s="414">
        <v>0</v>
      </c>
    </row>
    <row r="135" spans="1:9" ht="15">
      <c r="A135" s="185" t="s">
        <v>362</v>
      </c>
      <c r="B135" s="186" t="s">
        <v>608</v>
      </c>
      <c r="C135" s="414">
        <v>0</v>
      </c>
      <c r="D135" s="414"/>
      <c r="E135" s="414">
        <f t="shared" si="12"/>
        <v>0</v>
      </c>
      <c r="F135" s="414">
        <f t="shared" si="13"/>
        <v>0</v>
      </c>
      <c r="G135" s="414">
        <v>0</v>
      </c>
      <c r="H135" s="414">
        <f t="shared" si="14"/>
        <v>0</v>
      </c>
      <c r="I135" s="414">
        <v>0</v>
      </c>
    </row>
    <row r="136" spans="1:9" ht="15">
      <c r="A136" s="185" t="s">
        <v>363</v>
      </c>
      <c r="B136" s="186" t="s">
        <v>56</v>
      </c>
      <c r="C136" s="414">
        <v>0</v>
      </c>
      <c r="D136" s="414"/>
      <c r="E136" s="414">
        <f t="shared" si="12"/>
        <v>0</v>
      </c>
      <c r="F136" s="414">
        <f t="shared" si="13"/>
        <v>0</v>
      </c>
      <c r="G136" s="414">
        <v>0</v>
      </c>
      <c r="H136" s="414">
        <f t="shared" si="14"/>
        <v>0</v>
      </c>
      <c r="I136" s="414">
        <v>0</v>
      </c>
    </row>
    <row r="137" spans="1:9" ht="15">
      <c r="A137" s="185" t="s">
        <v>266</v>
      </c>
      <c r="B137" s="186" t="s">
        <v>486</v>
      </c>
      <c r="C137" s="414">
        <v>0</v>
      </c>
      <c r="D137" s="414"/>
      <c r="E137" s="414">
        <f t="shared" si="12"/>
        <v>0</v>
      </c>
      <c r="F137" s="414">
        <f t="shared" si="13"/>
        <v>0</v>
      </c>
      <c r="G137" s="414">
        <v>0</v>
      </c>
      <c r="H137" s="414">
        <f t="shared" si="14"/>
        <v>0</v>
      </c>
      <c r="I137" s="414">
        <v>0</v>
      </c>
    </row>
    <row r="138" spans="1:9" ht="15">
      <c r="A138" s="185">
        <v>439</v>
      </c>
      <c r="B138" s="186" t="s">
        <v>609</v>
      </c>
      <c r="C138" s="414">
        <v>0</v>
      </c>
      <c r="D138" s="414"/>
      <c r="E138" s="414">
        <f t="shared" si="12"/>
        <v>0</v>
      </c>
      <c r="F138" s="414">
        <f t="shared" si="13"/>
        <v>0</v>
      </c>
      <c r="G138" s="414">
        <v>0</v>
      </c>
      <c r="H138" s="414">
        <f t="shared" si="14"/>
        <v>0</v>
      </c>
      <c r="I138" s="414">
        <v>0</v>
      </c>
    </row>
    <row r="139" spans="1:9" ht="15">
      <c r="A139" s="185" t="s">
        <v>364</v>
      </c>
      <c r="B139" s="186" t="s">
        <v>23</v>
      </c>
      <c r="C139" s="414">
        <v>-47044920780</v>
      </c>
      <c r="D139" s="414"/>
      <c r="E139" s="414">
        <f t="shared" si="12"/>
        <v>0</v>
      </c>
      <c r="F139" s="414">
        <f t="shared" si="13"/>
        <v>-47044920780</v>
      </c>
      <c r="G139" s="414">
        <v>0</v>
      </c>
      <c r="H139" s="414">
        <f t="shared" si="14"/>
        <v>-47044920780</v>
      </c>
      <c r="I139" s="414">
        <v>-365324399483</v>
      </c>
    </row>
    <row r="140" spans="1:9" ht="15">
      <c r="A140" s="185" t="s">
        <v>365</v>
      </c>
      <c r="B140" s="186" t="s">
        <v>24</v>
      </c>
      <c r="C140" s="414">
        <v>0</v>
      </c>
      <c r="D140" s="414"/>
      <c r="E140" s="414">
        <f t="shared" si="12"/>
        <v>0</v>
      </c>
      <c r="F140" s="414">
        <f t="shared" si="13"/>
        <v>0</v>
      </c>
      <c r="G140" s="414">
        <v>0</v>
      </c>
      <c r="H140" s="414">
        <f t="shared" si="14"/>
        <v>0</v>
      </c>
      <c r="I140" s="414">
        <v>0</v>
      </c>
    </row>
    <row r="141" spans="1:9" ht="15">
      <c r="A141" s="185" t="s">
        <v>366</v>
      </c>
      <c r="B141" s="186" t="s">
        <v>156</v>
      </c>
      <c r="C141" s="414">
        <v>0</v>
      </c>
      <c r="D141" s="414"/>
      <c r="E141" s="414">
        <f t="shared" si="12"/>
        <v>0</v>
      </c>
      <c r="F141" s="414">
        <f t="shared" si="13"/>
        <v>0</v>
      </c>
      <c r="G141" s="414">
        <v>0</v>
      </c>
      <c r="H141" s="414">
        <f t="shared" si="14"/>
        <v>0</v>
      </c>
      <c r="I141" s="414">
        <v>0</v>
      </c>
    </row>
    <row r="142" spans="1:9" ht="15">
      <c r="A142" s="185" t="s">
        <v>367</v>
      </c>
      <c r="B142" s="186" t="s">
        <v>518</v>
      </c>
      <c r="C142" s="414">
        <v>0</v>
      </c>
      <c r="D142" s="414"/>
      <c r="E142" s="414">
        <f t="shared" si="12"/>
        <v>0</v>
      </c>
      <c r="F142" s="414">
        <f t="shared" si="13"/>
        <v>0</v>
      </c>
      <c r="G142" s="414">
        <v>0</v>
      </c>
      <c r="H142" s="414">
        <f t="shared" si="14"/>
        <v>0</v>
      </c>
      <c r="I142" s="414">
        <v>0</v>
      </c>
    </row>
    <row r="143" spans="1:9" ht="15">
      <c r="A143" s="185" t="s">
        <v>368</v>
      </c>
      <c r="B143" s="186" t="s">
        <v>490</v>
      </c>
      <c r="C143" s="414"/>
      <c r="D143" s="414"/>
      <c r="E143" s="414">
        <f t="shared" si="12"/>
        <v>0</v>
      </c>
      <c r="F143" s="414">
        <f t="shared" si="13"/>
        <v>0</v>
      </c>
      <c r="G143" s="414">
        <v>0</v>
      </c>
      <c r="H143" s="414">
        <f t="shared" si="14"/>
        <v>0</v>
      </c>
      <c r="I143" s="414">
        <v>4000000</v>
      </c>
    </row>
    <row r="144" spans="1:9" ht="15">
      <c r="A144" s="185" t="s">
        <v>369</v>
      </c>
      <c r="B144" s="186" t="s">
        <v>491</v>
      </c>
      <c r="C144" s="414"/>
      <c r="D144" s="414"/>
      <c r="E144" s="414">
        <f t="shared" si="12"/>
        <v>0</v>
      </c>
      <c r="F144" s="414">
        <f t="shared" si="13"/>
        <v>0</v>
      </c>
      <c r="G144" s="414">
        <v>0</v>
      </c>
      <c r="H144" s="414">
        <f t="shared" si="14"/>
        <v>0</v>
      </c>
      <c r="I144" s="414">
        <v>66300000</v>
      </c>
    </row>
    <row r="145" spans="1:9" ht="15">
      <c r="A145" s="185" t="s">
        <v>370</v>
      </c>
      <c r="B145" s="186" t="s">
        <v>157</v>
      </c>
      <c r="C145" s="414">
        <v>0</v>
      </c>
      <c r="D145" s="414"/>
      <c r="E145" s="414">
        <f t="shared" si="12"/>
        <v>0</v>
      </c>
      <c r="F145" s="414">
        <f t="shared" si="13"/>
        <v>0</v>
      </c>
      <c r="G145" s="414">
        <v>0</v>
      </c>
      <c r="H145" s="414">
        <f t="shared" si="14"/>
        <v>0</v>
      </c>
      <c r="I145" s="414">
        <v>0</v>
      </c>
    </row>
    <row r="146" spans="1:9" ht="15">
      <c r="A146" s="185" t="s">
        <v>371</v>
      </c>
      <c r="B146" s="186" t="s">
        <v>74</v>
      </c>
      <c r="C146" s="414">
        <v>0</v>
      </c>
      <c r="D146" s="415"/>
      <c r="E146" s="414">
        <f t="shared" si="12"/>
        <v>0</v>
      </c>
      <c r="F146" s="414">
        <f t="shared" si="13"/>
        <v>0</v>
      </c>
      <c r="G146" s="414">
        <v>0</v>
      </c>
      <c r="H146" s="414">
        <f t="shared" si="14"/>
        <v>0</v>
      </c>
      <c r="I146" s="414">
        <v>0</v>
      </c>
    </row>
    <row r="147" spans="1:9" ht="15">
      <c r="A147" s="185" t="s">
        <v>372</v>
      </c>
      <c r="B147" s="186" t="s">
        <v>80</v>
      </c>
      <c r="C147" s="414">
        <v>0</v>
      </c>
      <c r="D147" s="415"/>
      <c r="E147" s="414">
        <f t="shared" si="12"/>
        <v>0</v>
      </c>
      <c r="F147" s="414">
        <f t="shared" si="13"/>
        <v>0</v>
      </c>
      <c r="G147" s="414">
        <v>0</v>
      </c>
      <c r="H147" s="414">
        <f t="shared" si="14"/>
        <v>0</v>
      </c>
      <c r="I147" s="414">
        <v>0</v>
      </c>
    </row>
    <row r="148" spans="1:9" ht="15">
      <c r="A148" s="185" t="s">
        <v>373</v>
      </c>
      <c r="B148" s="186" t="s">
        <v>159</v>
      </c>
      <c r="C148" s="414">
        <v>38889621368</v>
      </c>
      <c r="D148" s="415"/>
      <c r="E148" s="414">
        <f t="shared" si="12"/>
        <v>0</v>
      </c>
      <c r="F148" s="414">
        <f t="shared" si="13"/>
        <v>38889621368</v>
      </c>
      <c r="G148" s="414">
        <v>0</v>
      </c>
      <c r="H148" s="414">
        <f t="shared" si="14"/>
        <v>38889621368</v>
      </c>
      <c r="I148" s="414">
        <v>300317661827</v>
      </c>
    </row>
    <row r="149" spans="1:9" ht="15">
      <c r="A149" s="185" t="s">
        <v>374</v>
      </c>
      <c r="B149" s="186" t="s">
        <v>158</v>
      </c>
      <c r="C149" s="414">
        <v>0</v>
      </c>
      <c r="D149" s="415"/>
      <c r="E149" s="414">
        <f t="shared" si="12"/>
        <v>0</v>
      </c>
      <c r="F149" s="414">
        <f t="shared" si="13"/>
        <v>0</v>
      </c>
      <c r="G149" s="414">
        <v>0</v>
      </c>
      <c r="H149" s="414">
        <f t="shared" si="14"/>
        <v>0</v>
      </c>
      <c r="I149" s="414">
        <v>0</v>
      </c>
    </row>
    <row r="150" spans="1:9" ht="15">
      <c r="A150" s="185" t="s">
        <v>375</v>
      </c>
      <c r="B150" s="186" t="s">
        <v>61</v>
      </c>
      <c r="C150" s="414">
        <v>0</v>
      </c>
      <c r="D150" s="415"/>
      <c r="E150" s="414">
        <f t="shared" si="12"/>
        <v>0</v>
      </c>
      <c r="F150" s="414">
        <f t="shared" si="13"/>
        <v>0</v>
      </c>
      <c r="G150" s="414">
        <v>0</v>
      </c>
      <c r="H150" s="414">
        <f t="shared" si="14"/>
        <v>0</v>
      </c>
      <c r="I150" s="414">
        <v>0</v>
      </c>
    </row>
    <row r="151" spans="1:9" ht="15">
      <c r="A151" s="185" t="s">
        <v>376</v>
      </c>
      <c r="B151" s="186" t="s">
        <v>610</v>
      </c>
      <c r="C151" s="414">
        <v>0</v>
      </c>
      <c r="D151" s="415"/>
      <c r="E151" s="414">
        <f t="shared" si="12"/>
        <v>0</v>
      </c>
      <c r="F151" s="414">
        <f t="shared" si="13"/>
        <v>0</v>
      </c>
      <c r="G151" s="414">
        <v>0</v>
      </c>
      <c r="H151" s="414">
        <f t="shared" si="14"/>
        <v>0</v>
      </c>
      <c r="I151" s="414">
        <v>0</v>
      </c>
    </row>
    <row r="152" spans="1:9" ht="15">
      <c r="A152" s="185" t="s">
        <v>377</v>
      </c>
      <c r="B152" s="186" t="s">
        <v>160</v>
      </c>
      <c r="C152" s="414">
        <v>0</v>
      </c>
      <c r="D152" s="415"/>
      <c r="E152" s="414">
        <f t="shared" si="12"/>
        <v>0</v>
      </c>
      <c r="F152" s="414">
        <f t="shared" si="13"/>
        <v>0</v>
      </c>
      <c r="G152" s="414">
        <v>0</v>
      </c>
      <c r="H152" s="414">
        <f t="shared" si="14"/>
        <v>0</v>
      </c>
      <c r="I152" s="414">
        <v>0</v>
      </c>
    </row>
    <row r="153" spans="1:9" ht="15">
      <c r="A153" s="185" t="s">
        <v>378</v>
      </c>
      <c r="B153" s="186" t="s">
        <v>161</v>
      </c>
      <c r="C153" s="414">
        <v>0</v>
      </c>
      <c r="D153" s="415"/>
      <c r="E153" s="414">
        <f t="shared" si="12"/>
        <v>0</v>
      </c>
      <c r="F153" s="414">
        <f t="shared" si="13"/>
        <v>0</v>
      </c>
      <c r="G153" s="414">
        <v>0</v>
      </c>
      <c r="H153" s="414">
        <f t="shared" si="14"/>
        <v>0</v>
      </c>
      <c r="I153" s="414">
        <v>0</v>
      </c>
    </row>
    <row r="154" spans="1:9" ht="15">
      <c r="A154" s="185" t="s">
        <v>379</v>
      </c>
      <c r="B154" s="186" t="s">
        <v>162</v>
      </c>
      <c r="C154" s="414">
        <v>0</v>
      </c>
      <c r="D154" s="415"/>
      <c r="E154" s="414">
        <f t="shared" si="12"/>
        <v>0</v>
      </c>
      <c r="F154" s="414">
        <f t="shared" si="13"/>
        <v>0</v>
      </c>
      <c r="G154" s="414">
        <v>0</v>
      </c>
      <c r="H154" s="414">
        <f t="shared" si="14"/>
        <v>0</v>
      </c>
      <c r="I154" s="414">
        <v>0</v>
      </c>
    </row>
    <row r="155" spans="1:9" ht="15">
      <c r="A155" s="185" t="s">
        <v>380</v>
      </c>
      <c r="B155" s="186" t="s">
        <v>466</v>
      </c>
      <c r="C155" s="414">
        <v>0</v>
      </c>
      <c r="D155" s="415"/>
      <c r="E155" s="414">
        <f t="shared" si="12"/>
        <v>0</v>
      </c>
      <c r="F155" s="414">
        <f t="shared" si="13"/>
        <v>0</v>
      </c>
      <c r="G155" s="414">
        <v>0</v>
      </c>
      <c r="H155" s="414">
        <f t="shared" si="14"/>
        <v>0</v>
      </c>
      <c r="I155" s="414">
        <v>0</v>
      </c>
    </row>
    <row r="156" spans="1:9" ht="15">
      <c r="A156" s="185" t="s">
        <v>381</v>
      </c>
      <c r="B156" s="186" t="s">
        <v>57</v>
      </c>
      <c r="C156" s="414">
        <v>-1894966890</v>
      </c>
      <c r="D156" s="415"/>
      <c r="E156" s="414">
        <f t="shared" si="12"/>
        <v>0</v>
      </c>
      <c r="F156" s="414">
        <f t="shared" si="13"/>
        <v>-1894966890</v>
      </c>
      <c r="G156" s="414">
        <v>0</v>
      </c>
      <c r="H156" s="414">
        <f t="shared" si="14"/>
        <v>-1894966890</v>
      </c>
      <c r="I156" s="414">
        <v>-2279465888</v>
      </c>
    </row>
    <row r="157" spans="1:9" ht="15">
      <c r="A157" s="185" t="s">
        <v>382</v>
      </c>
      <c r="B157" s="186" t="s">
        <v>611</v>
      </c>
      <c r="C157" s="414">
        <v>0</v>
      </c>
      <c r="D157" s="415"/>
      <c r="E157" s="414">
        <f t="shared" si="12"/>
        <v>0</v>
      </c>
      <c r="F157" s="414">
        <f t="shared" si="13"/>
        <v>0</v>
      </c>
      <c r="G157" s="414">
        <v>0</v>
      </c>
      <c r="H157" s="414">
        <f t="shared" si="14"/>
        <v>0</v>
      </c>
      <c r="I157" s="414">
        <v>0</v>
      </c>
    </row>
    <row r="158" spans="1:9" ht="15">
      <c r="A158" s="185" t="s">
        <v>383</v>
      </c>
      <c r="B158" s="186" t="s">
        <v>58</v>
      </c>
      <c r="C158" s="414">
        <v>0</v>
      </c>
      <c r="D158" s="415"/>
      <c r="E158" s="414">
        <f t="shared" si="12"/>
        <v>0</v>
      </c>
      <c r="F158" s="414">
        <f t="shared" si="13"/>
        <v>0</v>
      </c>
      <c r="G158" s="414">
        <v>0</v>
      </c>
      <c r="H158" s="414">
        <f t="shared" si="14"/>
        <v>0</v>
      </c>
      <c r="I158" s="414">
        <v>0</v>
      </c>
    </row>
    <row r="159" spans="1:9" ht="15">
      <c r="A159" s="185" t="s">
        <v>384</v>
      </c>
      <c r="B159" s="186" t="s">
        <v>59</v>
      </c>
      <c r="C159" s="414">
        <v>0</v>
      </c>
      <c r="D159" s="415"/>
      <c r="E159" s="414">
        <f t="shared" si="12"/>
        <v>0</v>
      </c>
      <c r="F159" s="414">
        <f t="shared" si="13"/>
        <v>0</v>
      </c>
      <c r="G159" s="414">
        <v>0</v>
      </c>
      <c r="H159" s="414">
        <f t="shared" si="14"/>
        <v>0</v>
      </c>
      <c r="I159" s="414">
        <v>0</v>
      </c>
    </row>
    <row r="160" spans="1:9" ht="15">
      <c r="A160" s="185" t="s">
        <v>385</v>
      </c>
      <c r="B160" s="186" t="s">
        <v>163</v>
      </c>
      <c r="C160" s="414">
        <v>0</v>
      </c>
      <c r="D160" s="415"/>
      <c r="E160" s="414">
        <f t="shared" si="12"/>
        <v>0</v>
      </c>
      <c r="F160" s="414">
        <f t="shared" si="13"/>
        <v>0</v>
      </c>
      <c r="G160" s="414">
        <v>0</v>
      </c>
      <c r="H160" s="414">
        <f t="shared" si="14"/>
        <v>0</v>
      </c>
      <c r="I160" s="414">
        <v>0</v>
      </c>
    </row>
    <row r="161" spans="1:9" ht="15">
      <c r="A161" s="185" t="s">
        <v>386</v>
      </c>
      <c r="B161" s="186" t="s">
        <v>164</v>
      </c>
      <c r="C161" s="414">
        <v>0</v>
      </c>
      <c r="D161" s="415"/>
      <c r="E161" s="414">
        <f t="shared" si="12"/>
        <v>0</v>
      </c>
      <c r="F161" s="414">
        <f t="shared" si="13"/>
        <v>0</v>
      </c>
      <c r="G161" s="414">
        <v>0</v>
      </c>
      <c r="H161" s="414">
        <f t="shared" si="14"/>
        <v>0</v>
      </c>
      <c r="I161" s="414">
        <v>0</v>
      </c>
    </row>
    <row r="162" spans="1:9" ht="15">
      <c r="A162" s="185" t="s">
        <v>387</v>
      </c>
      <c r="B162" s="186" t="s">
        <v>60</v>
      </c>
      <c r="C162" s="414">
        <v>0</v>
      </c>
      <c r="D162" s="415"/>
      <c r="E162" s="414">
        <f t="shared" si="12"/>
        <v>0</v>
      </c>
      <c r="F162" s="414">
        <f t="shared" si="13"/>
        <v>0</v>
      </c>
      <c r="G162" s="414">
        <v>0</v>
      </c>
      <c r="H162" s="414">
        <f t="shared" si="14"/>
        <v>0</v>
      </c>
      <c r="I162" s="414">
        <v>0</v>
      </c>
    </row>
    <row r="163" spans="1:9" ht="15">
      <c r="A163" s="185" t="s">
        <v>388</v>
      </c>
      <c r="B163" s="186" t="s">
        <v>81</v>
      </c>
      <c r="C163" s="414">
        <v>0</v>
      </c>
      <c r="D163" s="415"/>
      <c r="E163" s="414">
        <f aca="true" t="shared" si="15" ref="E163:E184">SUM(D163:D163)</f>
        <v>0</v>
      </c>
      <c r="F163" s="414">
        <f aca="true" t="shared" si="16" ref="F163:F183">C163+E163</f>
        <v>0</v>
      </c>
      <c r="G163" s="414">
        <v>0</v>
      </c>
      <c r="H163" s="414">
        <f aca="true" t="shared" si="17" ref="H163:H183">F163+G163</f>
        <v>0</v>
      </c>
      <c r="I163" s="414">
        <v>0</v>
      </c>
    </row>
    <row r="164" spans="1:9" ht="15">
      <c r="A164" s="185" t="s">
        <v>389</v>
      </c>
      <c r="B164" s="186" t="s">
        <v>165</v>
      </c>
      <c r="C164" s="414">
        <v>0</v>
      </c>
      <c r="D164" s="415"/>
      <c r="E164" s="414">
        <f t="shared" si="15"/>
        <v>0</v>
      </c>
      <c r="F164" s="414">
        <f t="shared" si="16"/>
        <v>0</v>
      </c>
      <c r="G164" s="414">
        <v>0</v>
      </c>
      <c r="H164" s="414">
        <f t="shared" si="17"/>
        <v>0</v>
      </c>
      <c r="I164" s="414">
        <v>0</v>
      </c>
    </row>
    <row r="165" spans="1:9" ht="15">
      <c r="A165" s="185" t="s">
        <v>390</v>
      </c>
      <c r="B165" s="186" t="s">
        <v>166</v>
      </c>
      <c r="C165" s="414">
        <v>0</v>
      </c>
      <c r="D165" s="415"/>
      <c r="E165" s="414">
        <f t="shared" si="15"/>
        <v>0</v>
      </c>
      <c r="F165" s="414">
        <f t="shared" si="16"/>
        <v>0</v>
      </c>
      <c r="G165" s="414">
        <v>0</v>
      </c>
      <c r="H165" s="414">
        <f t="shared" si="17"/>
        <v>0</v>
      </c>
      <c r="I165" s="414">
        <v>0</v>
      </c>
    </row>
    <row r="166" spans="1:9" ht="15">
      <c r="A166" s="185" t="s">
        <v>391</v>
      </c>
      <c r="B166" s="186" t="s">
        <v>167</v>
      </c>
      <c r="C166" s="414">
        <v>0</v>
      </c>
      <c r="D166" s="415"/>
      <c r="E166" s="414">
        <f t="shared" si="15"/>
        <v>0</v>
      </c>
      <c r="F166" s="414">
        <f t="shared" si="16"/>
        <v>0</v>
      </c>
      <c r="G166" s="414">
        <v>0</v>
      </c>
      <c r="H166" s="414">
        <f t="shared" si="17"/>
        <v>0</v>
      </c>
      <c r="I166" s="414">
        <v>0</v>
      </c>
    </row>
    <row r="167" spans="1:9" ht="15">
      <c r="A167" s="185" t="s">
        <v>392</v>
      </c>
      <c r="B167" s="186" t="s">
        <v>168</v>
      </c>
      <c r="C167" s="414">
        <v>0</v>
      </c>
      <c r="D167" s="415"/>
      <c r="E167" s="414">
        <f t="shared" si="15"/>
        <v>0</v>
      </c>
      <c r="F167" s="414">
        <f t="shared" si="16"/>
        <v>0</v>
      </c>
      <c r="G167" s="414">
        <v>0</v>
      </c>
      <c r="H167" s="414">
        <f t="shared" si="17"/>
        <v>0</v>
      </c>
      <c r="I167" s="414">
        <v>0</v>
      </c>
    </row>
    <row r="168" spans="1:9" ht="15">
      <c r="A168" s="185" t="s">
        <v>393</v>
      </c>
      <c r="B168" s="186" t="s">
        <v>169</v>
      </c>
      <c r="C168" s="414">
        <v>0</v>
      </c>
      <c r="D168" s="415"/>
      <c r="E168" s="414">
        <f t="shared" si="15"/>
        <v>0</v>
      </c>
      <c r="F168" s="414">
        <f t="shared" si="16"/>
        <v>0</v>
      </c>
      <c r="G168" s="414">
        <v>0</v>
      </c>
      <c r="H168" s="414">
        <f t="shared" si="17"/>
        <v>0</v>
      </c>
      <c r="I168" s="414">
        <v>0</v>
      </c>
    </row>
    <row r="169" spans="1:9" ht="15">
      <c r="A169" s="185" t="s">
        <v>394</v>
      </c>
      <c r="B169" s="186" t="s">
        <v>170</v>
      </c>
      <c r="C169" s="414">
        <v>0</v>
      </c>
      <c r="D169" s="415"/>
      <c r="E169" s="414">
        <f t="shared" si="15"/>
        <v>0</v>
      </c>
      <c r="F169" s="414">
        <f t="shared" si="16"/>
        <v>0</v>
      </c>
      <c r="G169" s="414">
        <v>0</v>
      </c>
      <c r="H169" s="414">
        <f t="shared" si="17"/>
        <v>0</v>
      </c>
      <c r="I169" s="414">
        <v>0</v>
      </c>
    </row>
    <row r="170" spans="1:9" ht="15">
      <c r="A170" s="185" t="s">
        <v>395</v>
      </c>
      <c r="B170" s="186" t="s">
        <v>171</v>
      </c>
      <c r="C170" s="414">
        <v>0</v>
      </c>
      <c r="D170" s="415"/>
      <c r="E170" s="414">
        <f t="shared" si="15"/>
        <v>0</v>
      </c>
      <c r="F170" s="414">
        <f t="shared" si="16"/>
        <v>0</v>
      </c>
      <c r="G170" s="414">
        <v>0</v>
      </c>
      <c r="H170" s="414">
        <f t="shared" si="17"/>
        <v>0</v>
      </c>
      <c r="I170" s="414">
        <v>0</v>
      </c>
    </row>
    <row r="171" spans="1:9" ht="15">
      <c r="A171" s="185" t="s">
        <v>396</v>
      </c>
      <c r="B171" s="186" t="s">
        <v>612</v>
      </c>
      <c r="C171" s="414"/>
      <c r="D171" s="415"/>
      <c r="E171" s="414">
        <f t="shared" si="15"/>
        <v>0</v>
      </c>
      <c r="F171" s="414">
        <f t="shared" si="16"/>
        <v>0</v>
      </c>
      <c r="G171" s="414">
        <v>0</v>
      </c>
      <c r="H171" s="414">
        <f t="shared" si="17"/>
        <v>0</v>
      </c>
      <c r="I171" s="414">
        <v>843988679</v>
      </c>
    </row>
    <row r="172" spans="1:9" ht="15">
      <c r="A172" s="185" t="s">
        <v>272</v>
      </c>
      <c r="B172" s="186" t="s">
        <v>495</v>
      </c>
      <c r="C172" s="414">
        <v>1678310363</v>
      </c>
      <c r="D172" s="415"/>
      <c r="E172" s="414">
        <f t="shared" si="15"/>
        <v>0</v>
      </c>
      <c r="F172" s="414">
        <f t="shared" si="16"/>
        <v>1678310363</v>
      </c>
      <c r="G172" s="414">
        <v>0</v>
      </c>
      <c r="H172" s="414">
        <f t="shared" si="17"/>
        <v>1678310363</v>
      </c>
      <c r="I172" s="414">
        <v>7685427734</v>
      </c>
    </row>
    <row r="173" spans="1:9" ht="15">
      <c r="A173" s="185" t="s">
        <v>273</v>
      </c>
      <c r="B173" s="186" t="s">
        <v>496</v>
      </c>
      <c r="C173" s="414">
        <v>1976229697</v>
      </c>
      <c r="D173" s="415"/>
      <c r="E173" s="414">
        <f t="shared" si="15"/>
        <v>0</v>
      </c>
      <c r="F173" s="414">
        <f t="shared" si="16"/>
        <v>1976229697</v>
      </c>
      <c r="G173" s="414">
        <v>0</v>
      </c>
      <c r="H173" s="414">
        <f t="shared" si="17"/>
        <v>1976229697</v>
      </c>
      <c r="I173" s="414">
        <v>16523581950.8</v>
      </c>
    </row>
    <row r="174" spans="1:9" ht="15">
      <c r="A174" s="185" t="s">
        <v>274</v>
      </c>
      <c r="B174" s="186" t="s">
        <v>497</v>
      </c>
      <c r="C174" s="414"/>
      <c r="D174" s="415"/>
      <c r="E174" s="414">
        <f t="shared" si="15"/>
        <v>0</v>
      </c>
      <c r="F174" s="414">
        <f t="shared" si="16"/>
        <v>0</v>
      </c>
      <c r="G174" s="414">
        <v>0</v>
      </c>
      <c r="H174" s="414">
        <f t="shared" si="17"/>
        <v>0</v>
      </c>
      <c r="I174" s="414">
        <v>-26873891</v>
      </c>
    </row>
    <row r="175" spans="1:9" ht="15">
      <c r="A175" s="185" t="s">
        <v>275</v>
      </c>
      <c r="B175" s="186" t="s">
        <v>498</v>
      </c>
      <c r="C175" s="414">
        <v>0</v>
      </c>
      <c r="D175" s="415"/>
      <c r="E175" s="414">
        <f t="shared" si="15"/>
        <v>0</v>
      </c>
      <c r="F175" s="414">
        <f t="shared" si="16"/>
        <v>0</v>
      </c>
      <c r="G175" s="414">
        <v>0</v>
      </c>
      <c r="H175" s="414">
        <f t="shared" si="17"/>
        <v>0</v>
      </c>
      <c r="I175" s="414">
        <v>1</v>
      </c>
    </row>
    <row r="176" spans="1:9" ht="15">
      <c r="A176" s="185" t="s">
        <v>276</v>
      </c>
      <c r="B176" s="186" t="s">
        <v>613</v>
      </c>
      <c r="C176" s="414"/>
      <c r="D176" s="415"/>
      <c r="E176" s="414">
        <f t="shared" si="15"/>
        <v>0</v>
      </c>
      <c r="F176" s="414">
        <f t="shared" si="16"/>
        <v>0</v>
      </c>
      <c r="G176" s="414">
        <v>0</v>
      </c>
      <c r="H176" s="414">
        <f t="shared" si="17"/>
        <v>0</v>
      </c>
      <c r="I176" s="414">
        <v>7477181142</v>
      </c>
    </row>
    <row r="177" spans="1:9" ht="15">
      <c r="A177" s="185" t="s">
        <v>277</v>
      </c>
      <c r="B177" s="186" t="s">
        <v>614</v>
      </c>
      <c r="C177" s="414">
        <v>0</v>
      </c>
      <c r="D177" s="415"/>
      <c r="E177" s="414">
        <f t="shared" si="15"/>
        <v>0</v>
      </c>
      <c r="F177" s="414">
        <f t="shared" si="16"/>
        <v>0</v>
      </c>
      <c r="G177" s="414">
        <v>0</v>
      </c>
      <c r="H177" s="414">
        <f t="shared" si="17"/>
        <v>0</v>
      </c>
      <c r="I177" s="414">
        <v>0</v>
      </c>
    </row>
    <row r="178" spans="1:9" ht="15">
      <c r="A178" s="185" t="s">
        <v>397</v>
      </c>
      <c r="B178" s="186" t="s">
        <v>615</v>
      </c>
      <c r="C178" s="414">
        <v>0</v>
      </c>
      <c r="D178" s="415"/>
      <c r="E178" s="414">
        <f t="shared" si="15"/>
        <v>0</v>
      </c>
      <c r="F178" s="414">
        <f t="shared" si="16"/>
        <v>0</v>
      </c>
      <c r="G178" s="414">
        <v>0</v>
      </c>
      <c r="H178" s="414">
        <f t="shared" si="17"/>
        <v>0</v>
      </c>
      <c r="I178" s="414">
        <v>0</v>
      </c>
    </row>
    <row r="179" spans="1:9" ht="15">
      <c r="A179" s="185" t="s">
        <v>398</v>
      </c>
      <c r="B179" s="186" t="s">
        <v>616</v>
      </c>
      <c r="C179" s="414">
        <v>0</v>
      </c>
      <c r="D179" s="415"/>
      <c r="E179" s="414">
        <f t="shared" si="15"/>
        <v>0</v>
      </c>
      <c r="F179" s="414">
        <f t="shared" si="16"/>
        <v>0</v>
      </c>
      <c r="G179" s="414">
        <v>0</v>
      </c>
      <c r="H179" s="414">
        <f t="shared" si="17"/>
        <v>0</v>
      </c>
      <c r="I179" s="414">
        <v>0</v>
      </c>
    </row>
    <row r="180" spans="1:9" ht="15">
      <c r="A180" s="185" t="s">
        <v>399</v>
      </c>
      <c r="B180" s="186" t="s">
        <v>617</v>
      </c>
      <c r="C180" s="414">
        <v>0</v>
      </c>
      <c r="D180" s="415"/>
      <c r="E180" s="414">
        <f t="shared" si="15"/>
        <v>0</v>
      </c>
      <c r="F180" s="414">
        <f t="shared" si="16"/>
        <v>0</v>
      </c>
      <c r="G180" s="414">
        <v>0</v>
      </c>
      <c r="H180" s="414">
        <f t="shared" si="17"/>
        <v>0</v>
      </c>
      <c r="I180" s="414">
        <v>0</v>
      </c>
    </row>
    <row r="181" spans="1:9" ht="15">
      <c r="A181" s="185" t="s">
        <v>400</v>
      </c>
      <c r="B181" s="186" t="s">
        <v>618</v>
      </c>
      <c r="C181" s="414">
        <v>0</v>
      </c>
      <c r="D181" s="415"/>
      <c r="E181" s="414">
        <f t="shared" si="15"/>
        <v>0</v>
      </c>
      <c r="F181" s="414">
        <f t="shared" si="16"/>
        <v>0</v>
      </c>
      <c r="G181" s="414">
        <v>0</v>
      </c>
      <c r="H181" s="414">
        <f t="shared" si="17"/>
        <v>0</v>
      </c>
      <c r="I181" s="414">
        <v>0</v>
      </c>
    </row>
    <row r="182" spans="1:9" ht="15">
      <c r="A182" s="185" t="s">
        <v>401</v>
      </c>
      <c r="B182" s="186" t="s">
        <v>619</v>
      </c>
      <c r="C182" s="414">
        <v>0</v>
      </c>
      <c r="D182" s="415"/>
      <c r="E182" s="414">
        <f t="shared" si="15"/>
        <v>0</v>
      </c>
      <c r="F182" s="414">
        <f t="shared" si="16"/>
        <v>0</v>
      </c>
      <c r="G182" s="414">
        <v>0</v>
      </c>
      <c r="H182" s="414">
        <f t="shared" si="17"/>
        <v>0</v>
      </c>
      <c r="I182" s="414">
        <v>0</v>
      </c>
    </row>
    <row r="183" spans="1:9" ht="15">
      <c r="A183" s="185">
        <v>901</v>
      </c>
      <c r="B183" s="186" t="s">
        <v>570</v>
      </c>
      <c r="C183" s="414">
        <v>0</v>
      </c>
      <c r="D183" s="415"/>
      <c r="E183" s="414">
        <f t="shared" si="15"/>
        <v>0</v>
      </c>
      <c r="F183" s="414">
        <f t="shared" si="16"/>
        <v>0</v>
      </c>
      <c r="G183" s="414">
        <v>0</v>
      </c>
      <c r="H183" s="414">
        <f t="shared" si="17"/>
        <v>0</v>
      </c>
      <c r="I183" s="414">
        <v>0</v>
      </c>
    </row>
    <row r="184" spans="1:9" ht="15">
      <c r="A184" s="185" t="s">
        <v>278</v>
      </c>
      <c r="B184" s="186" t="s">
        <v>622</v>
      </c>
      <c r="C184" s="414">
        <f>-SUM(C139:C183)</f>
        <v>6395726242</v>
      </c>
      <c r="D184" s="414">
        <f>-SUM(D139:D183)</f>
        <v>0</v>
      </c>
      <c r="E184" s="414">
        <f t="shared" si="15"/>
        <v>0</v>
      </c>
      <c r="F184" s="414">
        <f>-SUM(F139:F183)</f>
        <v>6395726242</v>
      </c>
      <c r="G184" s="414">
        <f>-SUM(G139:G183)</f>
        <v>0</v>
      </c>
      <c r="H184" s="414">
        <f>-SUM(H139:H183)</f>
        <v>6395726242</v>
      </c>
      <c r="I184" s="414">
        <f>-SUM(I139:I183)</f>
        <v>34712597928.2</v>
      </c>
    </row>
    <row r="185" spans="4:9" ht="15">
      <c r="D185" s="416"/>
      <c r="E185" s="416"/>
      <c r="F185" s="416"/>
      <c r="G185" s="416"/>
      <c r="H185" s="416"/>
      <c r="I185" s="510"/>
    </row>
    <row r="186" spans="3:9" ht="15">
      <c r="C186" s="416">
        <f aca="true" t="shared" si="18" ref="C186:H186">SUM(C139:C184)</f>
        <v>0</v>
      </c>
      <c r="D186" s="416">
        <f t="shared" si="18"/>
        <v>0</v>
      </c>
      <c r="E186" s="416">
        <f t="shared" si="18"/>
        <v>0</v>
      </c>
      <c r="F186" s="416">
        <f t="shared" si="18"/>
        <v>0</v>
      </c>
      <c r="G186" s="416">
        <f t="shared" si="18"/>
        <v>0</v>
      </c>
      <c r="H186" s="416">
        <f t="shared" si="18"/>
        <v>0</v>
      </c>
      <c r="I186" s="510">
        <f>SUM(I3:I184)</f>
        <v>0.04998779296875</v>
      </c>
    </row>
    <row r="187" spans="4:9" ht="15">
      <c r="D187" s="416"/>
      <c r="E187" s="416"/>
      <c r="F187" s="416"/>
      <c r="G187" s="416"/>
      <c r="H187" s="416"/>
      <c r="I187" s="416"/>
    </row>
    <row r="188" spans="4:9" ht="15">
      <c r="D188" s="416"/>
      <c r="E188" s="416"/>
      <c r="F188" s="416"/>
      <c r="G188" s="416"/>
      <c r="H188" s="416"/>
      <c r="I188" s="416"/>
    </row>
    <row r="189" spans="4:9" ht="15">
      <c r="D189" s="416"/>
      <c r="E189" s="416"/>
      <c r="F189" s="416"/>
      <c r="G189" s="416"/>
      <c r="H189" s="416"/>
      <c r="I189" s="416"/>
    </row>
    <row r="190" spans="4:9" ht="15">
      <c r="D190" s="416"/>
      <c r="E190" s="416"/>
      <c r="F190" s="416"/>
      <c r="G190" s="416"/>
      <c r="H190" s="416"/>
      <c r="I190" s="416"/>
    </row>
    <row r="191" spans="4:9" ht="15">
      <c r="D191" s="416"/>
      <c r="E191" s="416"/>
      <c r="F191" s="416"/>
      <c r="G191" s="416"/>
      <c r="H191" s="416"/>
      <c r="I191" s="416"/>
    </row>
    <row r="192" spans="4:9" ht="15">
      <c r="D192" s="416"/>
      <c r="E192" s="416"/>
      <c r="F192" s="416"/>
      <c r="G192" s="416"/>
      <c r="H192" s="416"/>
      <c r="I192" s="416"/>
    </row>
    <row r="193" spans="4:9" ht="15">
      <c r="D193" s="416"/>
      <c r="E193" s="416"/>
      <c r="F193" s="416"/>
      <c r="G193" s="416"/>
      <c r="H193" s="416"/>
      <c r="I193" s="416"/>
    </row>
    <row r="194" spans="4:9" ht="15">
      <c r="D194" s="416"/>
      <c r="E194" s="416"/>
      <c r="F194" s="416"/>
      <c r="G194" s="416"/>
      <c r="H194" s="416"/>
      <c r="I194" s="416"/>
    </row>
    <row r="195" spans="4:9" ht="15">
      <c r="D195" s="416"/>
      <c r="E195" s="416"/>
      <c r="F195" s="416"/>
      <c r="G195" s="416"/>
      <c r="H195" s="416"/>
      <c r="I195" s="416"/>
    </row>
    <row r="196" spans="4:9" ht="15">
      <c r="D196" s="416"/>
      <c r="E196" s="416"/>
      <c r="F196" s="416"/>
      <c r="G196" s="416"/>
      <c r="H196" s="416"/>
      <c r="I196" s="416"/>
    </row>
    <row r="197" spans="4:9" ht="15">
      <c r="D197" s="416"/>
      <c r="E197" s="416"/>
      <c r="F197" s="416"/>
      <c r="G197" s="416"/>
      <c r="H197" s="416"/>
      <c r="I197" s="416"/>
    </row>
    <row r="198" spans="4:9" ht="15">
      <c r="D198" s="416"/>
      <c r="E198" s="416"/>
      <c r="F198" s="416"/>
      <c r="G198" s="416"/>
      <c r="H198" s="416"/>
      <c r="I198" s="416"/>
    </row>
    <row r="199" spans="4:9" ht="15">
      <c r="D199" s="416"/>
      <c r="E199" s="416"/>
      <c r="F199" s="416"/>
      <c r="G199" s="416"/>
      <c r="H199" s="416"/>
      <c r="I199" s="416"/>
    </row>
    <row r="200" spans="4:9" ht="15">
      <c r="D200" s="416"/>
      <c r="E200" s="416"/>
      <c r="F200" s="416"/>
      <c r="G200" s="416"/>
      <c r="H200" s="416"/>
      <c r="I200" s="416"/>
    </row>
    <row r="201" spans="4:9" ht="15">
      <c r="D201" s="416"/>
      <c r="E201" s="416"/>
      <c r="F201" s="416"/>
      <c r="G201" s="416"/>
      <c r="H201" s="416"/>
      <c r="I201" s="416"/>
    </row>
    <row r="202" spans="4:9" ht="15">
      <c r="D202" s="416"/>
      <c r="E202" s="416"/>
      <c r="F202" s="416"/>
      <c r="G202" s="416"/>
      <c r="H202" s="416"/>
      <c r="I202" s="416"/>
    </row>
    <row r="203" spans="4:9" ht="15">
      <c r="D203" s="416"/>
      <c r="E203" s="416"/>
      <c r="F203" s="416"/>
      <c r="G203" s="416"/>
      <c r="H203" s="416"/>
      <c r="I203" s="416"/>
    </row>
    <row r="204" spans="4:9" ht="15">
      <c r="D204" s="416"/>
      <c r="E204" s="416"/>
      <c r="F204" s="416"/>
      <c r="G204" s="416"/>
      <c r="H204" s="416"/>
      <c r="I204" s="416"/>
    </row>
    <row r="205" spans="4:9" ht="15">
      <c r="D205" s="416"/>
      <c r="E205" s="416"/>
      <c r="F205" s="416"/>
      <c r="G205" s="416"/>
      <c r="H205" s="416"/>
      <c r="I205" s="416"/>
    </row>
    <row r="206" spans="4:9" ht="15">
      <c r="D206" s="416"/>
      <c r="E206" s="416"/>
      <c r="F206" s="416"/>
      <c r="G206" s="416"/>
      <c r="H206" s="416"/>
      <c r="I206" s="416"/>
    </row>
    <row r="207" spans="4:9" ht="15">
      <c r="D207" s="416"/>
      <c r="E207" s="416"/>
      <c r="F207" s="416"/>
      <c r="G207" s="416"/>
      <c r="H207" s="416"/>
      <c r="I207" s="416"/>
    </row>
    <row r="208" spans="4:9" ht="15">
      <c r="D208" s="416"/>
      <c r="E208" s="416"/>
      <c r="F208" s="416"/>
      <c r="G208" s="416"/>
      <c r="H208" s="416"/>
      <c r="I208" s="416"/>
    </row>
    <row r="209" spans="4:9" ht="15">
      <c r="D209" s="416"/>
      <c r="E209" s="416"/>
      <c r="F209" s="416"/>
      <c r="G209" s="416"/>
      <c r="H209" s="416"/>
      <c r="I209" s="416"/>
    </row>
    <row r="210" spans="4:9" ht="15">
      <c r="D210" s="416"/>
      <c r="E210" s="416"/>
      <c r="F210" s="416"/>
      <c r="G210" s="416"/>
      <c r="H210" s="416"/>
      <c r="I210" s="416"/>
    </row>
    <row r="211" spans="4:9" ht="15">
      <c r="D211" s="416"/>
      <c r="E211" s="416"/>
      <c r="F211" s="416"/>
      <c r="G211" s="416"/>
      <c r="H211" s="416"/>
      <c r="I211" s="416"/>
    </row>
    <row r="212" spans="4:9" ht="15">
      <c r="D212" s="416"/>
      <c r="E212" s="416"/>
      <c r="F212" s="416"/>
      <c r="G212" s="416"/>
      <c r="H212" s="416"/>
      <c r="I212" s="416"/>
    </row>
    <row r="213" spans="4:9" ht="15">
      <c r="D213" s="416"/>
      <c r="E213" s="416"/>
      <c r="F213" s="416"/>
      <c r="G213" s="416"/>
      <c r="H213" s="416"/>
      <c r="I213" s="416"/>
    </row>
    <row r="214" spans="4:9" ht="15">
      <c r="D214" s="416"/>
      <c r="E214" s="416"/>
      <c r="F214" s="416"/>
      <c r="G214" s="416"/>
      <c r="H214" s="416"/>
      <c r="I214" s="416"/>
    </row>
    <row r="215" spans="4:9" ht="15">
      <c r="D215" s="416"/>
      <c r="E215" s="416"/>
      <c r="F215" s="416"/>
      <c r="G215" s="416"/>
      <c r="H215" s="416"/>
      <c r="I215" s="416"/>
    </row>
    <row r="216" spans="4:9" ht="15">
      <c r="D216" s="416"/>
      <c r="E216" s="416"/>
      <c r="F216" s="416"/>
      <c r="G216" s="416"/>
      <c r="H216" s="416"/>
      <c r="I216" s="416"/>
    </row>
    <row r="217" spans="4:9" ht="15">
      <c r="D217" s="416"/>
      <c r="E217" s="416"/>
      <c r="F217" s="416"/>
      <c r="G217" s="416"/>
      <c r="H217" s="416"/>
      <c r="I217" s="416"/>
    </row>
    <row r="218" spans="4:9" ht="15">
      <c r="D218" s="416"/>
      <c r="E218" s="416"/>
      <c r="F218" s="416"/>
      <c r="G218" s="416"/>
      <c r="H218" s="416"/>
      <c r="I218" s="416"/>
    </row>
    <row r="219" spans="4:9" ht="15">
      <c r="D219" s="416"/>
      <c r="E219" s="416"/>
      <c r="F219" s="416"/>
      <c r="G219" s="416"/>
      <c r="H219" s="416"/>
      <c r="I219" s="416"/>
    </row>
    <row r="220" spans="4:9" ht="15">
      <c r="D220" s="416"/>
      <c r="E220" s="416"/>
      <c r="F220" s="416"/>
      <c r="G220" s="416"/>
      <c r="H220" s="416"/>
      <c r="I220" s="416"/>
    </row>
    <row r="221" spans="4:9" ht="15">
      <c r="D221" s="416"/>
      <c r="E221" s="416"/>
      <c r="F221" s="416"/>
      <c r="G221" s="416"/>
      <c r="H221" s="416"/>
      <c r="I221" s="416"/>
    </row>
    <row r="222" spans="4:9" ht="15">
      <c r="D222" s="416"/>
      <c r="E222" s="416"/>
      <c r="F222" s="416"/>
      <c r="G222" s="416"/>
      <c r="H222" s="416"/>
      <c r="I222" s="416"/>
    </row>
    <row r="223" spans="4:9" ht="15">
      <c r="D223" s="416"/>
      <c r="E223" s="416"/>
      <c r="F223" s="416"/>
      <c r="G223" s="416"/>
      <c r="H223" s="416"/>
      <c r="I223" s="416"/>
    </row>
    <row r="224" spans="4:9" ht="15">
      <c r="D224" s="416"/>
      <c r="E224" s="416"/>
      <c r="F224" s="416"/>
      <c r="G224" s="416"/>
      <c r="H224" s="416"/>
      <c r="I224" s="416"/>
    </row>
    <row r="225" spans="4:9" ht="15">
      <c r="D225" s="416"/>
      <c r="E225" s="416"/>
      <c r="F225" s="416"/>
      <c r="G225" s="416"/>
      <c r="H225" s="416"/>
      <c r="I225" s="416"/>
    </row>
    <row r="226" spans="4:9" ht="15">
      <c r="D226" s="416"/>
      <c r="E226" s="416"/>
      <c r="F226" s="416"/>
      <c r="G226" s="416"/>
      <c r="H226" s="416"/>
      <c r="I226" s="416"/>
    </row>
    <row r="227" spans="4:9" ht="15">
      <c r="D227" s="416"/>
      <c r="E227" s="416"/>
      <c r="F227" s="416"/>
      <c r="G227" s="416"/>
      <c r="H227" s="416"/>
      <c r="I227" s="416"/>
    </row>
    <row r="228" spans="4:9" ht="15">
      <c r="D228" s="416"/>
      <c r="E228" s="416"/>
      <c r="F228" s="416"/>
      <c r="G228" s="416"/>
      <c r="H228" s="416"/>
      <c r="I228" s="416"/>
    </row>
    <row r="229" spans="4:9" ht="15">
      <c r="D229" s="416"/>
      <c r="E229" s="416"/>
      <c r="F229" s="416"/>
      <c r="G229" s="416"/>
      <c r="H229" s="416"/>
      <c r="I229" s="416"/>
    </row>
    <row r="230" spans="4:9" ht="15">
      <c r="D230" s="416"/>
      <c r="E230" s="416"/>
      <c r="F230" s="416"/>
      <c r="G230" s="416"/>
      <c r="H230" s="416"/>
      <c r="I230" s="416"/>
    </row>
    <row r="231" spans="4:9" ht="15">
      <c r="D231" s="416"/>
      <c r="E231" s="416"/>
      <c r="F231" s="416"/>
      <c r="G231" s="416"/>
      <c r="H231" s="416"/>
      <c r="I231" s="416"/>
    </row>
    <row r="232" spans="4:9" ht="15">
      <c r="D232" s="416"/>
      <c r="E232" s="416"/>
      <c r="F232" s="416"/>
      <c r="G232" s="416"/>
      <c r="H232" s="416"/>
      <c r="I232" s="416"/>
    </row>
    <row r="233" spans="4:9" ht="15">
      <c r="D233" s="416"/>
      <c r="E233" s="416"/>
      <c r="F233" s="416"/>
      <c r="G233" s="416"/>
      <c r="H233" s="416"/>
      <c r="I233" s="416"/>
    </row>
    <row r="234" spans="4:9" ht="15">
      <c r="D234" s="416"/>
      <c r="E234" s="416"/>
      <c r="F234" s="416"/>
      <c r="G234" s="416"/>
      <c r="H234" s="416"/>
      <c r="I234" s="416"/>
    </row>
    <row r="235" spans="4:9" ht="15">
      <c r="D235" s="416"/>
      <c r="E235" s="416"/>
      <c r="F235" s="416"/>
      <c r="G235" s="416"/>
      <c r="H235" s="416"/>
      <c r="I235" s="416"/>
    </row>
    <row r="236" spans="4:9" ht="15">
      <c r="D236" s="416"/>
      <c r="E236" s="416"/>
      <c r="F236" s="416"/>
      <c r="G236" s="416"/>
      <c r="H236" s="416"/>
      <c r="I236" s="416"/>
    </row>
    <row r="237" spans="4:9" ht="15">
      <c r="D237" s="416"/>
      <c r="E237" s="416"/>
      <c r="F237" s="416"/>
      <c r="G237" s="416"/>
      <c r="H237" s="416"/>
      <c r="I237" s="416"/>
    </row>
    <row r="238" spans="4:9" ht="15">
      <c r="D238" s="416"/>
      <c r="E238" s="416"/>
      <c r="F238" s="416"/>
      <c r="G238" s="416"/>
      <c r="H238" s="416"/>
      <c r="I238" s="416"/>
    </row>
    <row r="239" spans="4:9" ht="15">
      <c r="D239" s="416"/>
      <c r="E239" s="416"/>
      <c r="F239" s="416"/>
      <c r="G239" s="416"/>
      <c r="H239" s="416"/>
      <c r="I239" s="416"/>
    </row>
    <row r="240" spans="4:9" ht="15">
      <c r="D240" s="416"/>
      <c r="E240" s="416"/>
      <c r="F240" s="416"/>
      <c r="G240" s="416"/>
      <c r="H240" s="416"/>
      <c r="I240" s="416"/>
    </row>
    <row r="241" spans="4:9" ht="15">
      <c r="D241" s="416"/>
      <c r="E241" s="416"/>
      <c r="F241" s="416"/>
      <c r="G241" s="416"/>
      <c r="H241" s="416"/>
      <c r="I241" s="416"/>
    </row>
    <row r="242" spans="4:9" ht="15">
      <c r="D242" s="416"/>
      <c r="E242" s="416"/>
      <c r="F242" s="416"/>
      <c r="G242" s="416"/>
      <c r="H242" s="416"/>
      <c r="I242" s="416"/>
    </row>
    <row r="243" spans="4:9" ht="15">
      <c r="D243" s="416"/>
      <c r="E243" s="416"/>
      <c r="F243" s="416"/>
      <c r="G243" s="416"/>
      <c r="H243" s="416"/>
      <c r="I243" s="416"/>
    </row>
    <row r="244" spans="4:9" ht="15">
      <c r="D244" s="416"/>
      <c r="E244" s="416"/>
      <c r="F244" s="416"/>
      <c r="G244" s="416"/>
      <c r="H244" s="416"/>
      <c r="I244" s="416"/>
    </row>
    <row r="245" spans="4:9" ht="15">
      <c r="D245" s="416"/>
      <c r="E245" s="416"/>
      <c r="F245" s="416"/>
      <c r="G245" s="416"/>
      <c r="H245" s="416"/>
      <c r="I245" s="416"/>
    </row>
    <row r="246" spans="4:9" ht="15">
      <c r="D246" s="416"/>
      <c r="E246" s="416"/>
      <c r="F246" s="416"/>
      <c r="G246" s="416"/>
      <c r="H246" s="416"/>
      <c r="I246" s="416"/>
    </row>
    <row r="247" spans="4:9" ht="15">
      <c r="D247" s="416"/>
      <c r="E247" s="416"/>
      <c r="F247" s="416"/>
      <c r="G247" s="416"/>
      <c r="H247" s="416"/>
      <c r="I247" s="416"/>
    </row>
    <row r="248" spans="4:9" ht="15">
      <c r="D248" s="416"/>
      <c r="E248" s="416"/>
      <c r="F248" s="416"/>
      <c r="G248" s="416"/>
      <c r="H248" s="416"/>
      <c r="I248" s="416"/>
    </row>
    <row r="249" spans="4:9" ht="15">
      <c r="D249" s="416"/>
      <c r="E249" s="416"/>
      <c r="F249" s="416"/>
      <c r="G249" s="416"/>
      <c r="H249" s="416"/>
      <c r="I249" s="416"/>
    </row>
    <row r="250" spans="4:9" ht="15">
      <c r="D250" s="416"/>
      <c r="E250" s="416"/>
      <c r="F250" s="416"/>
      <c r="G250" s="416"/>
      <c r="H250" s="416"/>
      <c r="I250" s="416"/>
    </row>
    <row r="251" spans="4:9" ht="15">
      <c r="D251" s="416"/>
      <c r="E251" s="416"/>
      <c r="F251" s="416"/>
      <c r="G251" s="416"/>
      <c r="H251" s="416"/>
      <c r="I251" s="416"/>
    </row>
    <row r="252" spans="4:9" ht="15">
      <c r="D252" s="416"/>
      <c r="E252" s="416"/>
      <c r="F252" s="416"/>
      <c r="G252" s="416"/>
      <c r="H252" s="416"/>
      <c r="I252" s="416"/>
    </row>
    <row r="253" spans="4:9" ht="15">
      <c r="D253" s="416"/>
      <c r="E253" s="416"/>
      <c r="F253" s="416"/>
      <c r="G253" s="416"/>
      <c r="H253" s="416"/>
      <c r="I253" s="416"/>
    </row>
    <row r="254" spans="4:9" ht="15">
      <c r="D254" s="416"/>
      <c r="E254" s="416"/>
      <c r="F254" s="416"/>
      <c r="G254" s="416"/>
      <c r="H254" s="416"/>
      <c r="I254" s="416"/>
    </row>
    <row r="255" spans="4:9" ht="15">
      <c r="D255" s="416"/>
      <c r="E255" s="416"/>
      <c r="F255" s="416"/>
      <c r="G255" s="416"/>
      <c r="H255" s="416"/>
      <c r="I255" s="416"/>
    </row>
    <row r="256" spans="4:9" ht="15">
      <c r="D256" s="416"/>
      <c r="E256" s="416"/>
      <c r="F256" s="416"/>
      <c r="G256" s="416"/>
      <c r="H256" s="416"/>
      <c r="I256" s="416"/>
    </row>
    <row r="257" spans="4:9" ht="15">
      <c r="D257" s="416"/>
      <c r="E257" s="416"/>
      <c r="F257" s="416"/>
      <c r="G257" s="416"/>
      <c r="H257" s="416"/>
      <c r="I257" s="416"/>
    </row>
    <row r="258" spans="4:9" ht="15">
      <c r="D258" s="416"/>
      <c r="E258" s="416"/>
      <c r="F258" s="416"/>
      <c r="G258" s="416"/>
      <c r="H258" s="416"/>
      <c r="I258" s="416"/>
    </row>
    <row r="259" spans="4:9" ht="15">
      <c r="D259" s="416"/>
      <c r="E259" s="416"/>
      <c r="F259" s="416"/>
      <c r="G259" s="416"/>
      <c r="H259" s="416"/>
      <c r="I259" s="416"/>
    </row>
    <row r="260" spans="4:9" ht="15">
      <c r="D260" s="416"/>
      <c r="E260" s="416"/>
      <c r="F260" s="416"/>
      <c r="G260" s="416"/>
      <c r="H260" s="416"/>
      <c r="I260" s="416"/>
    </row>
    <row r="261" spans="4:9" ht="15">
      <c r="D261" s="416"/>
      <c r="E261" s="416"/>
      <c r="F261" s="416"/>
      <c r="G261" s="416"/>
      <c r="H261" s="416"/>
      <c r="I261" s="416"/>
    </row>
    <row r="262" spans="4:9" ht="15">
      <c r="D262" s="416"/>
      <c r="E262" s="416"/>
      <c r="F262" s="416"/>
      <c r="G262" s="416"/>
      <c r="H262" s="416"/>
      <c r="I262" s="416"/>
    </row>
    <row r="263" spans="4:9" ht="15">
      <c r="D263" s="416"/>
      <c r="E263" s="416"/>
      <c r="F263" s="416"/>
      <c r="G263" s="416"/>
      <c r="H263" s="416"/>
      <c r="I263" s="416"/>
    </row>
    <row r="264" spans="4:9" ht="15">
      <c r="D264" s="416"/>
      <c r="E264" s="416"/>
      <c r="F264" s="416"/>
      <c r="G264" s="416"/>
      <c r="H264" s="416"/>
      <c r="I264" s="416"/>
    </row>
    <row r="265" spans="4:9" ht="15">
      <c r="D265" s="416"/>
      <c r="E265" s="416"/>
      <c r="F265" s="416"/>
      <c r="G265" s="416"/>
      <c r="H265" s="416"/>
      <c r="I265" s="416"/>
    </row>
    <row r="266" spans="4:9" ht="15">
      <c r="D266" s="416"/>
      <c r="E266" s="416"/>
      <c r="F266" s="416"/>
      <c r="G266" s="416"/>
      <c r="H266" s="416"/>
      <c r="I266" s="416"/>
    </row>
    <row r="267" spans="4:9" ht="15">
      <c r="D267" s="416"/>
      <c r="E267" s="416"/>
      <c r="F267" s="416"/>
      <c r="G267" s="416"/>
      <c r="H267" s="416"/>
      <c r="I267" s="416"/>
    </row>
    <row r="268" spans="4:9" ht="15">
      <c r="D268" s="416"/>
      <c r="E268" s="416"/>
      <c r="F268" s="416"/>
      <c r="G268" s="416"/>
      <c r="H268" s="416"/>
      <c r="I268" s="416"/>
    </row>
    <row r="269" spans="4:9" ht="15">
      <c r="D269" s="416"/>
      <c r="E269" s="416"/>
      <c r="F269" s="416"/>
      <c r="G269" s="416"/>
      <c r="H269" s="416"/>
      <c r="I269" s="416"/>
    </row>
    <row r="270" spans="4:9" ht="15">
      <c r="D270" s="416"/>
      <c r="E270" s="416"/>
      <c r="F270" s="416"/>
      <c r="G270" s="416"/>
      <c r="H270" s="416"/>
      <c r="I270" s="416"/>
    </row>
    <row r="271" spans="4:9" ht="15">
      <c r="D271" s="416"/>
      <c r="E271" s="416"/>
      <c r="F271" s="416"/>
      <c r="G271" s="416"/>
      <c r="H271" s="416"/>
      <c r="I271" s="416"/>
    </row>
    <row r="272" spans="4:9" ht="15">
      <c r="D272" s="416"/>
      <c r="E272" s="416"/>
      <c r="F272" s="416"/>
      <c r="G272" s="416"/>
      <c r="H272" s="416"/>
      <c r="I272" s="416"/>
    </row>
    <row r="273" spans="4:9" ht="15">
      <c r="D273" s="416"/>
      <c r="E273" s="416"/>
      <c r="F273" s="416"/>
      <c r="G273" s="416"/>
      <c r="H273" s="416"/>
      <c r="I273" s="416"/>
    </row>
    <row r="274" spans="4:9" ht="15">
      <c r="D274" s="416"/>
      <c r="E274" s="416"/>
      <c r="F274" s="416"/>
      <c r="G274" s="416"/>
      <c r="H274" s="416"/>
      <c r="I274" s="416"/>
    </row>
    <row r="275" spans="4:9" ht="15">
      <c r="D275" s="416"/>
      <c r="E275" s="416"/>
      <c r="F275" s="416"/>
      <c r="G275" s="416"/>
      <c r="H275" s="416"/>
      <c r="I275" s="416"/>
    </row>
    <row r="276" spans="4:9" ht="15">
      <c r="D276" s="416"/>
      <c r="E276" s="416"/>
      <c r="F276" s="416"/>
      <c r="G276" s="416"/>
      <c r="H276" s="416"/>
      <c r="I276" s="416"/>
    </row>
    <row r="277" spans="4:9" ht="15">
      <c r="D277" s="416"/>
      <c r="E277" s="416"/>
      <c r="F277" s="416"/>
      <c r="G277" s="416"/>
      <c r="H277" s="416"/>
      <c r="I277" s="416"/>
    </row>
    <row r="278" spans="4:9" ht="15">
      <c r="D278" s="416"/>
      <c r="E278" s="416"/>
      <c r="F278" s="416"/>
      <c r="G278" s="416"/>
      <c r="H278" s="416"/>
      <c r="I278" s="416"/>
    </row>
    <row r="279" spans="4:9" ht="15">
      <c r="D279" s="416"/>
      <c r="E279" s="416"/>
      <c r="F279" s="416"/>
      <c r="G279" s="416"/>
      <c r="H279" s="416"/>
      <c r="I279" s="416"/>
    </row>
    <row r="280" spans="4:9" ht="15">
      <c r="D280" s="416"/>
      <c r="E280" s="416"/>
      <c r="F280" s="416"/>
      <c r="G280" s="416"/>
      <c r="H280" s="416"/>
      <c r="I280" s="416"/>
    </row>
    <row r="281" spans="4:9" ht="15">
      <c r="D281" s="416"/>
      <c r="E281" s="416"/>
      <c r="F281" s="416"/>
      <c r="G281" s="416"/>
      <c r="H281" s="416"/>
      <c r="I281" s="416"/>
    </row>
    <row r="282" spans="4:9" ht="15">
      <c r="D282" s="416"/>
      <c r="E282" s="416"/>
      <c r="F282" s="416"/>
      <c r="G282" s="416"/>
      <c r="H282" s="416"/>
      <c r="I282" s="416"/>
    </row>
    <row r="283" spans="4:9" ht="15">
      <c r="D283" s="416"/>
      <c r="E283" s="416"/>
      <c r="F283" s="416"/>
      <c r="G283" s="416"/>
      <c r="H283" s="416"/>
      <c r="I283" s="416"/>
    </row>
    <row r="284" spans="4:9" ht="15">
      <c r="D284" s="416"/>
      <c r="E284" s="416"/>
      <c r="F284" s="416"/>
      <c r="G284" s="416"/>
      <c r="H284" s="416"/>
      <c r="I284" s="416"/>
    </row>
    <row r="285" spans="4:9" ht="15">
      <c r="D285" s="416"/>
      <c r="E285" s="416"/>
      <c r="F285" s="416"/>
      <c r="G285" s="416"/>
      <c r="H285" s="416"/>
      <c r="I285" s="416"/>
    </row>
    <row r="286" spans="4:9" ht="15">
      <c r="D286" s="416"/>
      <c r="E286" s="416"/>
      <c r="F286" s="416"/>
      <c r="G286" s="416"/>
      <c r="H286" s="416"/>
      <c r="I286" s="416"/>
    </row>
    <row r="287" spans="4:9" ht="15">
      <c r="D287" s="416"/>
      <c r="E287" s="416"/>
      <c r="F287" s="416"/>
      <c r="G287" s="416"/>
      <c r="H287" s="416"/>
      <c r="I287" s="416"/>
    </row>
    <row r="288" spans="4:9" ht="15">
      <c r="D288" s="416"/>
      <c r="E288" s="416"/>
      <c r="F288" s="416"/>
      <c r="G288" s="416"/>
      <c r="H288" s="416"/>
      <c r="I288" s="416"/>
    </row>
    <row r="289" spans="4:9" ht="15">
      <c r="D289" s="416"/>
      <c r="E289" s="416"/>
      <c r="F289" s="416"/>
      <c r="G289" s="416"/>
      <c r="H289" s="416"/>
      <c r="I289" s="416"/>
    </row>
    <row r="290" spans="4:9" ht="15">
      <c r="D290" s="416"/>
      <c r="E290" s="416"/>
      <c r="F290" s="416"/>
      <c r="G290" s="416"/>
      <c r="H290" s="416"/>
      <c r="I290" s="416"/>
    </row>
    <row r="291" spans="4:9" ht="15">
      <c r="D291" s="416"/>
      <c r="E291" s="416"/>
      <c r="F291" s="416"/>
      <c r="G291" s="416"/>
      <c r="H291" s="416"/>
      <c r="I291" s="416"/>
    </row>
    <row r="292" spans="4:9" ht="15">
      <c r="D292" s="416"/>
      <c r="E292" s="416"/>
      <c r="F292" s="416"/>
      <c r="G292" s="416"/>
      <c r="H292" s="416"/>
      <c r="I292" s="416"/>
    </row>
    <row r="293" spans="4:9" ht="15">
      <c r="D293" s="416"/>
      <c r="E293" s="416"/>
      <c r="F293" s="416"/>
      <c r="G293" s="416"/>
      <c r="H293" s="416"/>
      <c r="I293" s="416"/>
    </row>
    <row r="294" spans="4:9" ht="15">
      <c r="D294" s="416"/>
      <c r="E294" s="416"/>
      <c r="F294" s="416"/>
      <c r="G294" s="416"/>
      <c r="H294" s="416"/>
      <c r="I294" s="416"/>
    </row>
    <row r="295" spans="4:9" ht="15">
      <c r="D295" s="416"/>
      <c r="E295" s="416"/>
      <c r="F295" s="416"/>
      <c r="G295" s="416"/>
      <c r="H295" s="416"/>
      <c r="I295" s="416"/>
    </row>
    <row r="296" spans="4:9" ht="15">
      <c r="D296" s="416"/>
      <c r="E296" s="416"/>
      <c r="F296" s="416"/>
      <c r="G296" s="416"/>
      <c r="H296" s="416"/>
      <c r="I296" s="416"/>
    </row>
    <row r="297" spans="4:9" ht="15">
      <c r="D297" s="416"/>
      <c r="E297" s="416"/>
      <c r="F297" s="416"/>
      <c r="G297" s="416"/>
      <c r="H297" s="416"/>
      <c r="I297" s="416"/>
    </row>
    <row r="298" spans="4:9" ht="15">
      <c r="D298" s="416"/>
      <c r="E298" s="416"/>
      <c r="F298" s="416"/>
      <c r="G298" s="416"/>
      <c r="H298" s="416"/>
      <c r="I298" s="416"/>
    </row>
    <row r="299" spans="4:9" ht="15">
      <c r="D299" s="416"/>
      <c r="E299" s="416"/>
      <c r="F299" s="416"/>
      <c r="G299" s="416"/>
      <c r="H299" s="416"/>
      <c r="I299" s="416"/>
    </row>
    <row r="300" spans="4:9" ht="15">
      <c r="D300" s="416"/>
      <c r="E300" s="416"/>
      <c r="F300" s="416"/>
      <c r="G300" s="416"/>
      <c r="H300" s="416"/>
      <c r="I300" s="416"/>
    </row>
    <row r="301" spans="4:9" ht="15">
      <c r="D301" s="416"/>
      <c r="E301" s="416"/>
      <c r="F301" s="416"/>
      <c r="G301" s="416"/>
      <c r="H301" s="416"/>
      <c r="I301" s="416"/>
    </row>
    <row r="302" spans="4:9" ht="15">
      <c r="D302" s="416"/>
      <c r="E302" s="416"/>
      <c r="F302" s="416"/>
      <c r="G302" s="416"/>
      <c r="H302" s="416"/>
      <c r="I302" s="416"/>
    </row>
    <row r="303" spans="4:9" ht="15">
      <c r="D303" s="416"/>
      <c r="E303" s="416"/>
      <c r="F303" s="416"/>
      <c r="G303" s="416"/>
      <c r="H303" s="416"/>
      <c r="I303" s="416"/>
    </row>
    <row r="304" spans="4:9" ht="15">
      <c r="D304" s="416"/>
      <c r="E304" s="416"/>
      <c r="F304" s="416"/>
      <c r="G304" s="416"/>
      <c r="H304" s="416"/>
      <c r="I304" s="416"/>
    </row>
    <row r="305" spans="4:9" ht="15">
      <c r="D305" s="416"/>
      <c r="E305" s="416"/>
      <c r="F305" s="416"/>
      <c r="G305" s="416"/>
      <c r="H305" s="416"/>
      <c r="I305" s="416"/>
    </row>
    <row r="306" spans="4:9" ht="15">
      <c r="D306" s="416"/>
      <c r="E306" s="416"/>
      <c r="F306" s="416"/>
      <c r="G306" s="416"/>
      <c r="H306" s="416"/>
      <c r="I306" s="416"/>
    </row>
    <row r="307" spans="4:9" ht="15">
      <c r="D307" s="416"/>
      <c r="E307" s="416"/>
      <c r="F307" s="416"/>
      <c r="G307" s="416"/>
      <c r="H307" s="416"/>
      <c r="I307" s="416"/>
    </row>
    <row r="308" spans="4:9" ht="15">
      <c r="D308" s="416"/>
      <c r="E308" s="416"/>
      <c r="F308" s="416"/>
      <c r="G308" s="416"/>
      <c r="H308" s="416"/>
      <c r="I308" s="416"/>
    </row>
    <row r="309" spans="4:9" ht="15">
      <c r="D309" s="416"/>
      <c r="E309" s="416"/>
      <c r="F309" s="416"/>
      <c r="G309" s="416"/>
      <c r="H309" s="416"/>
      <c r="I309" s="416"/>
    </row>
    <row r="310" spans="4:9" ht="15">
      <c r="D310" s="416"/>
      <c r="E310" s="416"/>
      <c r="F310" s="416"/>
      <c r="G310" s="416"/>
      <c r="H310" s="416"/>
      <c r="I310" s="416"/>
    </row>
    <row r="311" spans="4:9" ht="15">
      <c r="D311" s="416"/>
      <c r="E311" s="416"/>
      <c r="F311" s="416"/>
      <c r="G311" s="416"/>
      <c r="H311" s="416"/>
      <c r="I311" s="416"/>
    </row>
    <row r="312" spans="4:9" ht="15">
      <c r="D312" s="416"/>
      <c r="E312" s="416"/>
      <c r="F312" s="416"/>
      <c r="G312" s="416"/>
      <c r="H312" s="416"/>
      <c r="I312" s="416"/>
    </row>
    <row r="313" spans="4:9" ht="15">
      <c r="D313" s="416"/>
      <c r="E313" s="416"/>
      <c r="F313" s="416"/>
      <c r="G313" s="416"/>
      <c r="H313" s="416"/>
      <c r="I313" s="416"/>
    </row>
    <row r="314" spans="4:9" ht="15">
      <c r="D314" s="416"/>
      <c r="E314" s="416"/>
      <c r="F314" s="416"/>
      <c r="G314" s="416"/>
      <c r="H314" s="416"/>
      <c r="I314" s="416"/>
    </row>
    <row r="315" spans="4:9" ht="15">
      <c r="D315" s="416"/>
      <c r="E315" s="416"/>
      <c r="F315" s="416"/>
      <c r="G315" s="416"/>
      <c r="H315" s="416"/>
      <c r="I315" s="416"/>
    </row>
    <row r="316" spans="4:9" ht="15">
      <c r="D316" s="416"/>
      <c r="E316" s="416"/>
      <c r="F316" s="416"/>
      <c r="G316" s="416"/>
      <c r="H316" s="416"/>
      <c r="I316" s="416"/>
    </row>
    <row r="317" spans="4:9" ht="15">
      <c r="D317" s="416"/>
      <c r="E317" s="416"/>
      <c r="F317" s="416"/>
      <c r="G317" s="416"/>
      <c r="H317" s="416"/>
      <c r="I317" s="416"/>
    </row>
    <row r="318" spans="4:9" ht="15">
      <c r="D318" s="416"/>
      <c r="E318" s="416"/>
      <c r="F318" s="416"/>
      <c r="G318" s="416"/>
      <c r="H318" s="416"/>
      <c r="I318" s="416"/>
    </row>
    <row r="319" spans="4:9" ht="15">
      <c r="D319" s="416"/>
      <c r="E319" s="416"/>
      <c r="F319" s="416"/>
      <c r="G319" s="416"/>
      <c r="H319" s="416"/>
      <c r="I319" s="416"/>
    </row>
    <row r="320" spans="4:9" ht="15">
      <c r="D320" s="416"/>
      <c r="E320" s="416"/>
      <c r="F320" s="416"/>
      <c r="G320" s="416"/>
      <c r="H320" s="416"/>
      <c r="I320" s="416"/>
    </row>
    <row r="321" spans="4:9" ht="15">
      <c r="D321" s="416"/>
      <c r="E321" s="416"/>
      <c r="F321" s="416"/>
      <c r="G321" s="416"/>
      <c r="H321" s="416"/>
      <c r="I321" s="416"/>
    </row>
    <row r="322" spans="4:9" ht="15">
      <c r="D322" s="416"/>
      <c r="E322" s="416"/>
      <c r="F322" s="416"/>
      <c r="G322" s="416"/>
      <c r="H322" s="416"/>
      <c r="I322" s="416"/>
    </row>
    <row r="323" spans="4:9" ht="15">
      <c r="D323" s="416"/>
      <c r="E323" s="416"/>
      <c r="F323" s="416"/>
      <c r="G323" s="416"/>
      <c r="H323" s="416"/>
      <c r="I323" s="416"/>
    </row>
    <row r="324" spans="4:9" ht="15">
      <c r="D324" s="416"/>
      <c r="E324" s="416"/>
      <c r="F324" s="416"/>
      <c r="G324" s="416"/>
      <c r="H324" s="416"/>
      <c r="I324" s="416"/>
    </row>
    <row r="325" spans="4:9" ht="15">
      <c r="D325" s="416"/>
      <c r="E325" s="416"/>
      <c r="F325" s="416"/>
      <c r="G325" s="416"/>
      <c r="H325" s="416"/>
      <c r="I325" s="416"/>
    </row>
    <row r="326" spans="4:9" ht="15">
      <c r="D326" s="416"/>
      <c r="E326" s="416"/>
      <c r="F326" s="416"/>
      <c r="G326" s="416"/>
      <c r="H326" s="416"/>
      <c r="I326" s="416"/>
    </row>
    <row r="327" spans="4:9" ht="15">
      <c r="D327" s="416"/>
      <c r="E327" s="416"/>
      <c r="F327" s="416"/>
      <c r="G327" s="416"/>
      <c r="H327" s="416"/>
      <c r="I327" s="416"/>
    </row>
    <row r="328" spans="4:9" ht="15">
      <c r="D328" s="416"/>
      <c r="E328" s="416"/>
      <c r="F328" s="416"/>
      <c r="G328" s="416"/>
      <c r="H328" s="416"/>
      <c r="I328" s="416"/>
    </row>
    <row r="329" spans="4:9" ht="15">
      <c r="D329" s="416"/>
      <c r="E329" s="416"/>
      <c r="F329" s="416"/>
      <c r="G329" s="416"/>
      <c r="H329" s="416"/>
      <c r="I329" s="416"/>
    </row>
    <row r="330" spans="4:9" ht="15">
      <c r="D330" s="416"/>
      <c r="E330" s="416"/>
      <c r="F330" s="416"/>
      <c r="G330" s="416"/>
      <c r="H330" s="416"/>
      <c r="I330" s="416"/>
    </row>
    <row r="331" spans="4:9" ht="15">
      <c r="D331" s="416"/>
      <c r="E331" s="416"/>
      <c r="F331" s="416"/>
      <c r="G331" s="416"/>
      <c r="H331" s="416"/>
      <c r="I331" s="416"/>
    </row>
    <row r="332" spans="4:9" ht="15">
      <c r="D332" s="416"/>
      <c r="E332" s="416"/>
      <c r="F332" s="416"/>
      <c r="G332" s="416"/>
      <c r="H332" s="416"/>
      <c r="I332" s="416"/>
    </row>
    <row r="333" spans="4:9" ht="15">
      <c r="D333" s="416"/>
      <c r="E333" s="416"/>
      <c r="F333" s="416"/>
      <c r="G333" s="416"/>
      <c r="H333" s="416"/>
      <c r="I333" s="416"/>
    </row>
    <row r="334" spans="4:9" ht="15">
      <c r="D334" s="416"/>
      <c r="E334" s="416"/>
      <c r="F334" s="416"/>
      <c r="G334" s="416"/>
      <c r="H334" s="416"/>
      <c r="I334" s="416"/>
    </row>
    <row r="335" spans="4:9" ht="15">
      <c r="D335" s="416"/>
      <c r="E335" s="416"/>
      <c r="F335" s="416"/>
      <c r="G335" s="416"/>
      <c r="H335" s="416"/>
      <c r="I335" s="416"/>
    </row>
    <row r="336" spans="4:9" ht="15">
      <c r="D336" s="416"/>
      <c r="E336" s="416"/>
      <c r="F336" s="416"/>
      <c r="G336" s="416"/>
      <c r="H336" s="416"/>
      <c r="I336" s="416"/>
    </row>
    <row r="337" spans="4:9" ht="15">
      <c r="D337" s="416"/>
      <c r="E337" s="416"/>
      <c r="F337" s="416"/>
      <c r="G337" s="416"/>
      <c r="H337" s="416"/>
      <c r="I337" s="416"/>
    </row>
    <row r="338" spans="4:9" ht="15">
      <c r="D338" s="416"/>
      <c r="E338" s="416"/>
      <c r="F338" s="416"/>
      <c r="G338" s="416"/>
      <c r="H338" s="416"/>
      <c r="I338" s="416"/>
    </row>
    <row r="339" spans="4:9" ht="15">
      <c r="D339" s="416"/>
      <c r="E339" s="416"/>
      <c r="F339" s="416"/>
      <c r="G339" s="416"/>
      <c r="H339" s="416"/>
      <c r="I339" s="416"/>
    </row>
    <row r="340" spans="4:9" ht="15">
      <c r="D340" s="416"/>
      <c r="E340" s="416"/>
      <c r="F340" s="416"/>
      <c r="G340" s="416"/>
      <c r="H340" s="416"/>
      <c r="I340" s="416"/>
    </row>
    <row r="341" spans="4:9" ht="15">
      <c r="D341" s="416"/>
      <c r="E341" s="416"/>
      <c r="F341" s="416"/>
      <c r="G341" s="416"/>
      <c r="H341" s="416"/>
      <c r="I341" s="416"/>
    </row>
    <row r="342" spans="4:9" ht="15">
      <c r="D342" s="416"/>
      <c r="E342" s="416"/>
      <c r="F342" s="416"/>
      <c r="G342" s="416"/>
      <c r="H342" s="416"/>
      <c r="I342" s="416"/>
    </row>
    <row r="343" spans="4:9" ht="15">
      <c r="D343" s="416"/>
      <c r="E343" s="416"/>
      <c r="F343" s="416"/>
      <c r="G343" s="416"/>
      <c r="H343" s="416"/>
      <c r="I343" s="416"/>
    </row>
    <row r="344" spans="4:9" ht="15">
      <c r="D344" s="416"/>
      <c r="E344" s="416"/>
      <c r="F344" s="416"/>
      <c r="G344" s="416"/>
      <c r="H344" s="416"/>
      <c r="I344" s="416"/>
    </row>
    <row r="345" spans="4:9" ht="15">
      <c r="D345" s="416"/>
      <c r="E345" s="416"/>
      <c r="F345" s="416"/>
      <c r="G345" s="416"/>
      <c r="H345" s="416"/>
      <c r="I345" s="416"/>
    </row>
    <row r="346" spans="4:9" ht="15">
      <c r="D346" s="416"/>
      <c r="E346" s="416"/>
      <c r="F346" s="416"/>
      <c r="G346" s="416"/>
      <c r="H346" s="416"/>
      <c r="I346" s="416"/>
    </row>
    <row r="347" spans="4:9" ht="15">
      <c r="D347" s="416"/>
      <c r="E347" s="416"/>
      <c r="F347" s="416"/>
      <c r="G347" s="416"/>
      <c r="H347" s="416"/>
      <c r="I347" s="416"/>
    </row>
    <row r="348" spans="4:9" ht="15">
      <c r="D348" s="416"/>
      <c r="E348" s="416"/>
      <c r="F348" s="416"/>
      <c r="G348" s="416"/>
      <c r="H348" s="416"/>
      <c r="I348" s="416"/>
    </row>
    <row r="349" spans="4:9" ht="15">
      <c r="D349" s="416"/>
      <c r="E349" s="416"/>
      <c r="F349" s="416"/>
      <c r="G349" s="416"/>
      <c r="H349" s="416"/>
      <c r="I349" s="416"/>
    </row>
    <row r="350" spans="4:9" ht="15">
      <c r="D350" s="416"/>
      <c r="E350" s="416"/>
      <c r="F350" s="416"/>
      <c r="G350" s="416"/>
      <c r="H350" s="416"/>
      <c r="I350" s="416"/>
    </row>
    <row r="351" spans="4:9" ht="15">
      <c r="D351" s="416"/>
      <c r="E351" s="416"/>
      <c r="F351" s="416"/>
      <c r="G351" s="416"/>
      <c r="H351" s="416"/>
      <c r="I351" s="416"/>
    </row>
    <row r="352" spans="4:9" ht="15">
      <c r="D352" s="416"/>
      <c r="E352" s="416"/>
      <c r="F352" s="416"/>
      <c r="G352" s="416"/>
      <c r="H352" s="416"/>
      <c r="I352" s="416"/>
    </row>
    <row r="353" spans="4:9" ht="15">
      <c r="D353" s="416"/>
      <c r="E353" s="416"/>
      <c r="F353" s="416"/>
      <c r="G353" s="416"/>
      <c r="H353" s="416"/>
      <c r="I353" s="416"/>
    </row>
    <row r="354" spans="4:9" ht="15">
      <c r="D354" s="416"/>
      <c r="E354" s="416"/>
      <c r="F354" s="416"/>
      <c r="G354" s="416"/>
      <c r="H354" s="416"/>
      <c r="I354" s="416"/>
    </row>
    <row r="355" spans="4:9" ht="15">
      <c r="D355" s="416"/>
      <c r="E355" s="416"/>
      <c r="F355" s="416"/>
      <c r="G355" s="416"/>
      <c r="H355" s="416"/>
      <c r="I355" s="416"/>
    </row>
    <row r="356" spans="4:9" ht="15">
      <c r="D356" s="416"/>
      <c r="E356" s="416"/>
      <c r="F356" s="416"/>
      <c r="G356" s="416"/>
      <c r="H356" s="416"/>
      <c r="I356" s="416"/>
    </row>
    <row r="357" spans="4:9" ht="15">
      <c r="D357" s="416"/>
      <c r="E357" s="416"/>
      <c r="F357" s="416"/>
      <c r="G357" s="416"/>
      <c r="H357" s="416"/>
      <c r="I357" s="416"/>
    </row>
    <row r="358" spans="4:9" ht="15">
      <c r="D358" s="416"/>
      <c r="E358" s="416"/>
      <c r="F358" s="416"/>
      <c r="G358" s="416"/>
      <c r="H358" s="416"/>
      <c r="I358" s="416"/>
    </row>
    <row r="359" spans="4:9" ht="15">
      <c r="D359" s="416"/>
      <c r="E359" s="416"/>
      <c r="F359" s="416"/>
      <c r="G359" s="416"/>
      <c r="H359" s="416"/>
      <c r="I359" s="416"/>
    </row>
    <row r="360" spans="4:9" ht="15">
      <c r="D360" s="416"/>
      <c r="E360" s="416"/>
      <c r="F360" s="416"/>
      <c r="G360" s="416"/>
      <c r="H360" s="416"/>
      <c r="I360" s="416"/>
    </row>
    <row r="361" spans="4:9" ht="15">
      <c r="D361" s="416"/>
      <c r="E361" s="416"/>
      <c r="F361" s="416"/>
      <c r="G361" s="416"/>
      <c r="H361" s="416"/>
      <c r="I361" s="416"/>
    </row>
    <row r="362" spans="4:9" ht="15">
      <c r="D362" s="416"/>
      <c r="E362" s="416"/>
      <c r="F362" s="416"/>
      <c r="G362" s="416"/>
      <c r="H362" s="416"/>
      <c r="I362" s="416"/>
    </row>
    <row r="363" spans="4:9" ht="15">
      <c r="D363" s="416"/>
      <c r="E363" s="416"/>
      <c r="F363" s="416"/>
      <c r="G363" s="416"/>
      <c r="H363" s="416"/>
      <c r="I363" s="416"/>
    </row>
    <row r="364" spans="4:9" ht="15">
      <c r="D364" s="416"/>
      <c r="E364" s="416"/>
      <c r="F364" s="416"/>
      <c r="G364" s="416"/>
      <c r="H364" s="416"/>
      <c r="I364" s="416"/>
    </row>
    <row r="365" spans="4:9" ht="15">
      <c r="D365" s="416"/>
      <c r="E365" s="416"/>
      <c r="F365" s="416"/>
      <c r="G365" s="416"/>
      <c r="H365" s="416"/>
      <c r="I365" s="416"/>
    </row>
    <row r="366" spans="4:9" ht="15">
      <c r="D366" s="416"/>
      <c r="E366" s="416"/>
      <c r="F366" s="416"/>
      <c r="G366" s="416"/>
      <c r="H366" s="416"/>
      <c r="I366" s="416"/>
    </row>
    <row r="367" spans="4:9" ht="15">
      <c r="D367" s="416"/>
      <c r="E367" s="416"/>
      <c r="F367" s="416"/>
      <c r="G367" s="416"/>
      <c r="H367" s="416"/>
      <c r="I367" s="416"/>
    </row>
    <row r="368" spans="4:9" ht="15">
      <c r="D368" s="416"/>
      <c r="E368" s="416"/>
      <c r="F368" s="416"/>
      <c r="G368" s="416"/>
      <c r="H368" s="416"/>
      <c r="I368" s="416"/>
    </row>
    <row r="369" spans="4:9" ht="15">
      <c r="D369" s="416"/>
      <c r="E369" s="416"/>
      <c r="F369" s="416"/>
      <c r="G369" s="416"/>
      <c r="H369" s="416"/>
      <c r="I369" s="416"/>
    </row>
    <row r="370" spans="4:9" ht="15">
      <c r="D370" s="416"/>
      <c r="E370" s="416"/>
      <c r="F370" s="416"/>
      <c r="G370" s="416"/>
      <c r="H370" s="416"/>
      <c r="I370" s="416"/>
    </row>
    <row r="371" spans="4:9" ht="15">
      <c r="D371" s="416"/>
      <c r="E371" s="416"/>
      <c r="F371" s="416"/>
      <c r="G371" s="416"/>
      <c r="H371" s="416"/>
      <c r="I371" s="416"/>
    </row>
    <row r="372" spans="4:9" ht="15">
      <c r="D372" s="416"/>
      <c r="E372" s="416"/>
      <c r="F372" s="416"/>
      <c r="G372" s="416"/>
      <c r="H372" s="416"/>
      <c r="I372" s="416"/>
    </row>
    <row r="373" spans="4:9" ht="15">
      <c r="D373" s="416"/>
      <c r="E373" s="416"/>
      <c r="F373" s="416"/>
      <c r="G373" s="416"/>
      <c r="H373" s="416"/>
      <c r="I373" s="416"/>
    </row>
    <row r="374" spans="4:9" ht="15">
      <c r="D374" s="416"/>
      <c r="E374" s="416"/>
      <c r="F374" s="416"/>
      <c r="G374" s="416"/>
      <c r="H374" s="416"/>
      <c r="I374" s="416"/>
    </row>
    <row r="375" spans="4:9" ht="15">
      <c r="D375" s="416"/>
      <c r="E375" s="416"/>
      <c r="F375" s="416"/>
      <c r="G375" s="416"/>
      <c r="H375" s="416"/>
      <c r="I375" s="416"/>
    </row>
    <row r="376" spans="4:9" ht="15">
      <c r="D376" s="416"/>
      <c r="E376" s="416"/>
      <c r="F376" s="416"/>
      <c r="G376" s="416"/>
      <c r="H376" s="416"/>
      <c r="I376" s="416"/>
    </row>
    <row r="377" spans="4:9" ht="15">
      <c r="D377" s="416"/>
      <c r="E377" s="416"/>
      <c r="F377" s="416"/>
      <c r="G377" s="416"/>
      <c r="H377" s="416"/>
      <c r="I377" s="416"/>
    </row>
    <row r="378" spans="4:9" ht="15">
      <c r="D378" s="416"/>
      <c r="E378" s="416"/>
      <c r="F378" s="416"/>
      <c r="G378" s="416"/>
      <c r="H378" s="416"/>
      <c r="I378" s="416"/>
    </row>
    <row r="379" spans="4:9" ht="15">
      <c r="D379" s="416"/>
      <c r="E379" s="416"/>
      <c r="F379" s="416"/>
      <c r="G379" s="416"/>
      <c r="H379" s="416"/>
      <c r="I379" s="416"/>
    </row>
    <row r="380" spans="4:9" ht="15">
      <c r="D380" s="416"/>
      <c r="E380" s="416"/>
      <c r="F380" s="416"/>
      <c r="G380" s="416"/>
      <c r="H380" s="416"/>
      <c r="I380" s="416"/>
    </row>
    <row r="381" spans="4:9" ht="15">
      <c r="D381" s="416"/>
      <c r="E381" s="416"/>
      <c r="F381" s="416"/>
      <c r="G381" s="416"/>
      <c r="H381" s="416"/>
      <c r="I381" s="416"/>
    </row>
    <row r="382" spans="4:9" ht="15">
      <c r="D382" s="416"/>
      <c r="E382" s="416"/>
      <c r="F382" s="416"/>
      <c r="G382" s="416"/>
      <c r="H382" s="416"/>
      <c r="I382" s="416"/>
    </row>
    <row r="383" spans="4:9" ht="15">
      <c r="D383" s="416"/>
      <c r="E383" s="416"/>
      <c r="F383" s="416"/>
      <c r="G383" s="416"/>
      <c r="H383" s="416"/>
      <c r="I383" s="416"/>
    </row>
    <row r="384" spans="4:9" ht="15">
      <c r="D384" s="416"/>
      <c r="E384" s="416"/>
      <c r="F384" s="416"/>
      <c r="G384" s="416"/>
      <c r="H384" s="416"/>
      <c r="I384" s="416"/>
    </row>
    <row r="385" spans="4:9" ht="15">
      <c r="D385" s="416"/>
      <c r="E385" s="416"/>
      <c r="F385" s="416"/>
      <c r="G385" s="416"/>
      <c r="H385" s="416"/>
      <c r="I385" s="416"/>
    </row>
    <row r="386" spans="4:9" ht="15">
      <c r="D386" s="416"/>
      <c r="E386" s="416"/>
      <c r="F386" s="416"/>
      <c r="G386" s="416"/>
      <c r="H386" s="416"/>
      <c r="I386" s="416"/>
    </row>
    <row r="387" spans="4:9" ht="15">
      <c r="D387" s="416"/>
      <c r="E387" s="416"/>
      <c r="F387" s="416"/>
      <c r="G387" s="416"/>
      <c r="H387" s="416"/>
      <c r="I387" s="416"/>
    </row>
    <row r="388" spans="4:9" ht="15">
      <c r="D388" s="416"/>
      <c r="E388" s="416"/>
      <c r="F388" s="416"/>
      <c r="G388" s="416"/>
      <c r="H388" s="416"/>
      <c r="I388" s="416"/>
    </row>
    <row r="389" spans="4:9" ht="15">
      <c r="D389" s="416"/>
      <c r="E389" s="416"/>
      <c r="F389" s="416"/>
      <c r="G389" s="416"/>
      <c r="H389" s="416"/>
      <c r="I389" s="416"/>
    </row>
    <row r="390" spans="4:9" ht="15">
      <c r="D390" s="416"/>
      <c r="E390" s="416"/>
      <c r="F390" s="416"/>
      <c r="G390" s="416"/>
      <c r="H390" s="416"/>
      <c r="I390" s="416"/>
    </row>
    <row r="391" spans="4:9" ht="15">
      <c r="D391" s="416"/>
      <c r="E391" s="416"/>
      <c r="F391" s="416"/>
      <c r="G391" s="416"/>
      <c r="H391" s="416"/>
      <c r="I391" s="416"/>
    </row>
    <row r="392" spans="4:9" ht="15">
      <c r="D392" s="416"/>
      <c r="E392" s="416"/>
      <c r="F392" s="416"/>
      <c r="G392" s="416"/>
      <c r="H392" s="416"/>
      <c r="I392" s="416"/>
    </row>
    <row r="393" spans="4:9" ht="15">
      <c r="D393" s="416"/>
      <c r="E393" s="416"/>
      <c r="F393" s="416"/>
      <c r="G393" s="416"/>
      <c r="H393" s="416"/>
      <c r="I393" s="416"/>
    </row>
    <row r="394" spans="4:9" ht="15">
      <c r="D394" s="416"/>
      <c r="E394" s="416"/>
      <c r="F394" s="416"/>
      <c r="G394" s="416"/>
      <c r="H394" s="416"/>
      <c r="I394" s="416"/>
    </row>
    <row r="395" spans="4:9" ht="15">
      <c r="D395" s="416"/>
      <c r="E395" s="416"/>
      <c r="F395" s="416"/>
      <c r="G395" s="416"/>
      <c r="H395" s="416"/>
      <c r="I395" s="416"/>
    </row>
    <row r="396" spans="4:9" ht="15">
      <c r="D396" s="416"/>
      <c r="E396" s="416"/>
      <c r="F396" s="416"/>
      <c r="G396" s="416"/>
      <c r="H396" s="416"/>
      <c r="I396" s="416"/>
    </row>
    <row r="397" spans="4:9" ht="15">
      <c r="D397" s="416"/>
      <c r="E397" s="416"/>
      <c r="F397" s="416"/>
      <c r="G397" s="416"/>
      <c r="H397" s="416"/>
      <c r="I397" s="416"/>
    </row>
    <row r="398" spans="4:9" ht="15">
      <c r="D398" s="416"/>
      <c r="E398" s="416"/>
      <c r="F398" s="416"/>
      <c r="G398" s="416"/>
      <c r="H398" s="416"/>
      <c r="I398" s="416"/>
    </row>
    <row r="399" spans="4:9" ht="15">
      <c r="D399" s="416"/>
      <c r="E399" s="416"/>
      <c r="F399" s="416"/>
      <c r="G399" s="416"/>
      <c r="H399" s="416"/>
      <c r="I399" s="416"/>
    </row>
    <row r="400" spans="4:9" ht="15">
      <c r="D400" s="416"/>
      <c r="E400" s="416"/>
      <c r="F400" s="416"/>
      <c r="G400" s="416"/>
      <c r="H400" s="416"/>
      <c r="I400" s="416"/>
    </row>
    <row r="401" spans="4:9" ht="15">
      <c r="D401" s="416"/>
      <c r="E401" s="416"/>
      <c r="F401" s="416"/>
      <c r="G401" s="416"/>
      <c r="H401" s="416"/>
      <c r="I401" s="416"/>
    </row>
    <row r="402" spans="4:9" ht="15">
      <c r="D402" s="416"/>
      <c r="E402" s="416"/>
      <c r="F402" s="416"/>
      <c r="G402" s="416"/>
      <c r="H402" s="416"/>
      <c r="I402" s="416"/>
    </row>
    <row r="403" spans="4:9" ht="15">
      <c r="D403" s="416"/>
      <c r="E403" s="416"/>
      <c r="F403" s="416"/>
      <c r="G403" s="416"/>
      <c r="H403" s="416"/>
      <c r="I403" s="416"/>
    </row>
    <row r="404" spans="4:9" ht="15">
      <c r="D404" s="416"/>
      <c r="E404" s="416"/>
      <c r="F404" s="416"/>
      <c r="G404" s="416"/>
      <c r="H404" s="416"/>
      <c r="I404" s="416"/>
    </row>
    <row r="405" spans="4:9" ht="15">
      <c r="D405" s="416"/>
      <c r="E405" s="416"/>
      <c r="F405" s="416"/>
      <c r="G405" s="416"/>
      <c r="H405" s="416"/>
      <c r="I405" s="416"/>
    </row>
    <row r="406" spans="4:9" ht="15">
      <c r="D406" s="416"/>
      <c r="E406" s="416"/>
      <c r="F406" s="416"/>
      <c r="G406" s="416"/>
      <c r="H406" s="416"/>
      <c r="I406" s="416"/>
    </row>
    <row r="407" spans="4:9" ht="15">
      <c r="D407" s="416"/>
      <c r="E407" s="416"/>
      <c r="F407" s="416"/>
      <c r="G407" s="416"/>
      <c r="H407" s="416"/>
      <c r="I407" s="416"/>
    </row>
    <row r="408" spans="4:9" ht="15">
      <c r="D408" s="416"/>
      <c r="E408" s="416"/>
      <c r="F408" s="416"/>
      <c r="G408" s="416"/>
      <c r="H408" s="416"/>
      <c r="I408" s="416"/>
    </row>
    <row r="409" spans="4:9" ht="15">
      <c r="D409" s="416"/>
      <c r="E409" s="416"/>
      <c r="F409" s="416"/>
      <c r="G409" s="416"/>
      <c r="H409" s="416"/>
      <c r="I409" s="416"/>
    </row>
    <row r="410" spans="4:9" ht="15">
      <c r="D410" s="416"/>
      <c r="E410" s="416"/>
      <c r="F410" s="416"/>
      <c r="G410" s="416"/>
      <c r="H410" s="416"/>
      <c r="I410" s="416"/>
    </row>
    <row r="411" spans="4:9" ht="15">
      <c r="D411" s="416"/>
      <c r="E411" s="416"/>
      <c r="F411" s="416"/>
      <c r="G411" s="416"/>
      <c r="H411" s="416"/>
      <c r="I411" s="416"/>
    </row>
    <row r="412" spans="4:9" ht="15">
      <c r="D412" s="416"/>
      <c r="E412" s="416"/>
      <c r="F412" s="416"/>
      <c r="G412" s="416"/>
      <c r="H412" s="416"/>
      <c r="I412" s="416"/>
    </row>
    <row r="413" spans="4:9" ht="15">
      <c r="D413" s="416"/>
      <c r="E413" s="416"/>
      <c r="F413" s="416"/>
      <c r="G413" s="416"/>
      <c r="H413" s="416"/>
      <c r="I413" s="416"/>
    </row>
    <row r="414" spans="4:9" ht="15">
      <c r="D414" s="416"/>
      <c r="E414" s="416"/>
      <c r="F414" s="416"/>
      <c r="G414" s="416"/>
      <c r="H414" s="416"/>
      <c r="I414" s="416"/>
    </row>
    <row r="415" spans="4:9" ht="15">
      <c r="D415" s="416"/>
      <c r="E415" s="416"/>
      <c r="F415" s="416"/>
      <c r="G415" s="416"/>
      <c r="H415" s="416"/>
      <c r="I415" s="416"/>
    </row>
    <row r="416" spans="4:9" ht="15">
      <c r="D416" s="416"/>
      <c r="E416" s="416"/>
      <c r="F416" s="416"/>
      <c r="G416" s="416"/>
      <c r="H416" s="416"/>
      <c r="I416" s="416"/>
    </row>
    <row r="417" spans="4:9" ht="15">
      <c r="D417" s="416"/>
      <c r="E417" s="416"/>
      <c r="F417" s="416"/>
      <c r="G417" s="416"/>
      <c r="H417" s="416"/>
      <c r="I417" s="416"/>
    </row>
    <row r="418" spans="4:9" ht="15">
      <c r="D418" s="416"/>
      <c r="E418" s="416"/>
      <c r="F418" s="416"/>
      <c r="G418" s="416"/>
      <c r="H418" s="416"/>
      <c r="I418" s="416"/>
    </row>
    <row r="419" spans="4:9" ht="15">
      <c r="D419" s="416"/>
      <c r="E419" s="416"/>
      <c r="F419" s="416"/>
      <c r="G419" s="416"/>
      <c r="H419" s="416"/>
      <c r="I419" s="416"/>
    </row>
    <row r="420" spans="4:9" ht="15">
      <c r="D420" s="416"/>
      <c r="E420" s="416"/>
      <c r="F420" s="416"/>
      <c r="G420" s="416"/>
      <c r="H420" s="416"/>
      <c r="I420" s="416"/>
    </row>
    <row r="421" spans="4:9" ht="15">
      <c r="D421" s="416"/>
      <c r="E421" s="416"/>
      <c r="F421" s="416"/>
      <c r="G421" s="416"/>
      <c r="H421" s="416"/>
      <c r="I421" s="416"/>
    </row>
    <row r="422" spans="4:9" ht="15">
      <c r="D422" s="416"/>
      <c r="E422" s="416"/>
      <c r="F422" s="416"/>
      <c r="G422" s="416"/>
      <c r="H422" s="416"/>
      <c r="I422" s="416"/>
    </row>
    <row r="423" spans="4:9" ht="15">
      <c r="D423" s="416"/>
      <c r="E423" s="416"/>
      <c r="F423" s="416"/>
      <c r="G423" s="416"/>
      <c r="H423" s="416"/>
      <c r="I423" s="416"/>
    </row>
    <row r="424" spans="4:9" ht="15">
      <c r="D424" s="416"/>
      <c r="E424" s="416"/>
      <c r="F424" s="416"/>
      <c r="G424" s="416"/>
      <c r="H424" s="416"/>
      <c r="I424" s="416"/>
    </row>
    <row r="425" spans="4:9" ht="15">
      <c r="D425" s="416"/>
      <c r="E425" s="416"/>
      <c r="F425" s="416"/>
      <c r="G425" s="416"/>
      <c r="H425" s="416"/>
      <c r="I425" s="416"/>
    </row>
    <row r="426" spans="4:9" ht="15">
      <c r="D426" s="416"/>
      <c r="E426" s="416"/>
      <c r="F426" s="416"/>
      <c r="G426" s="416"/>
      <c r="H426" s="416"/>
      <c r="I426" s="416"/>
    </row>
    <row r="427" spans="4:9" ht="15">
      <c r="D427" s="416"/>
      <c r="E427" s="416"/>
      <c r="F427" s="416"/>
      <c r="G427" s="416"/>
      <c r="H427" s="416"/>
      <c r="I427" s="416"/>
    </row>
    <row r="428" spans="4:9" ht="15">
      <c r="D428" s="416"/>
      <c r="E428" s="416"/>
      <c r="F428" s="416"/>
      <c r="G428" s="416"/>
      <c r="H428" s="416"/>
      <c r="I428" s="416"/>
    </row>
    <row r="429" spans="4:9" ht="15">
      <c r="D429" s="416"/>
      <c r="E429" s="416"/>
      <c r="F429" s="416"/>
      <c r="G429" s="416"/>
      <c r="H429" s="416"/>
      <c r="I429" s="416"/>
    </row>
    <row r="430" spans="4:9" ht="15">
      <c r="D430" s="416"/>
      <c r="E430" s="416"/>
      <c r="F430" s="416"/>
      <c r="G430" s="416"/>
      <c r="H430" s="416"/>
      <c r="I430" s="416"/>
    </row>
    <row r="431" spans="4:9" ht="15">
      <c r="D431" s="416"/>
      <c r="E431" s="416"/>
      <c r="F431" s="416"/>
      <c r="G431" s="416"/>
      <c r="H431" s="416"/>
      <c r="I431" s="416"/>
    </row>
    <row r="432" spans="4:9" ht="15">
      <c r="D432" s="416"/>
      <c r="E432" s="416"/>
      <c r="F432" s="416"/>
      <c r="G432" s="416"/>
      <c r="H432" s="416"/>
      <c r="I432" s="416"/>
    </row>
    <row r="433" spans="4:9" ht="15">
      <c r="D433" s="416"/>
      <c r="E433" s="416"/>
      <c r="F433" s="416"/>
      <c r="G433" s="416"/>
      <c r="H433" s="416"/>
      <c r="I433" s="416"/>
    </row>
    <row r="434" spans="4:9" ht="15">
      <c r="D434" s="416"/>
      <c r="E434" s="416"/>
      <c r="F434" s="416"/>
      <c r="G434" s="416"/>
      <c r="H434" s="416"/>
      <c r="I434" s="416"/>
    </row>
    <row r="435" spans="4:9" ht="15">
      <c r="D435" s="416"/>
      <c r="E435" s="416"/>
      <c r="F435" s="416"/>
      <c r="G435" s="416"/>
      <c r="H435" s="416"/>
      <c r="I435" s="416"/>
    </row>
    <row r="436" spans="4:9" ht="15">
      <c r="D436" s="416"/>
      <c r="E436" s="416"/>
      <c r="F436" s="416"/>
      <c r="G436" s="416"/>
      <c r="H436" s="416"/>
      <c r="I436" s="416"/>
    </row>
    <row r="437" spans="4:9" ht="15">
      <c r="D437" s="416"/>
      <c r="E437" s="416"/>
      <c r="F437" s="416"/>
      <c r="G437" s="416"/>
      <c r="H437" s="416"/>
      <c r="I437" s="416"/>
    </row>
    <row r="438" spans="4:9" ht="15">
      <c r="D438" s="416"/>
      <c r="E438" s="416"/>
      <c r="F438" s="416"/>
      <c r="G438" s="416"/>
      <c r="H438" s="416"/>
      <c r="I438" s="416"/>
    </row>
    <row r="439" spans="4:9" ht="15">
      <c r="D439" s="416"/>
      <c r="E439" s="416"/>
      <c r="F439" s="416"/>
      <c r="G439" s="416"/>
      <c r="H439" s="416"/>
      <c r="I439" s="416"/>
    </row>
    <row r="440" spans="4:9" ht="15">
      <c r="D440" s="416"/>
      <c r="E440" s="416"/>
      <c r="F440" s="416"/>
      <c r="G440" s="416"/>
      <c r="H440" s="416"/>
      <c r="I440" s="416"/>
    </row>
    <row r="441" spans="4:9" ht="15">
      <c r="D441" s="416"/>
      <c r="E441" s="416"/>
      <c r="F441" s="416"/>
      <c r="G441" s="416"/>
      <c r="H441" s="416"/>
      <c r="I441" s="416"/>
    </row>
    <row r="442" spans="4:9" ht="15">
      <c r="D442" s="416"/>
      <c r="E442" s="416"/>
      <c r="F442" s="416"/>
      <c r="G442" s="416"/>
      <c r="H442" s="416"/>
      <c r="I442" s="416"/>
    </row>
    <row r="443" spans="4:9" ht="15">
      <c r="D443" s="416"/>
      <c r="E443" s="416"/>
      <c r="F443" s="416"/>
      <c r="G443" s="416"/>
      <c r="H443" s="416"/>
      <c r="I443" s="416"/>
    </row>
    <row r="444" spans="4:9" ht="15">
      <c r="D444" s="416"/>
      <c r="E444" s="416"/>
      <c r="F444" s="416"/>
      <c r="G444" s="416"/>
      <c r="H444" s="416"/>
      <c r="I444" s="416"/>
    </row>
    <row r="445" spans="4:9" ht="15">
      <c r="D445" s="416"/>
      <c r="E445" s="416"/>
      <c r="F445" s="416"/>
      <c r="G445" s="416"/>
      <c r="H445" s="416"/>
      <c r="I445" s="416"/>
    </row>
    <row r="446" spans="4:9" ht="15">
      <c r="D446" s="416"/>
      <c r="E446" s="416"/>
      <c r="F446" s="416"/>
      <c r="G446" s="416"/>
      <c r="H446" s="416"/>
      <c r="I446" s="416"/>
    </row>
    <row r="447" spans="4:9" ht="15">
      <c r="D447" s="416"/>
      <c r="E447" s="416"/>
      <c r="F447" s="416"/>
      <c r="G447" s="416"/>
      <c r="H447" s="416"/>
      <c r="I447" s="416"/>
    </row>
    <row r="448" spans="4:9" ht="15">
      <c r="D448" s="416"/>
      <c r="E448" s="416"/>
      <c r="F448" s="416"/>
      <c r="G448" s="416"/>
      <c r="H448" s="416"/>
      <c r="I448" s="416"/>
    </row>
    <row r="449" spans="4:9" ht="15">
      <c r="D449" s="416"/>
      <c r="E449" s="416"/>
      <c r="F449" s="416"/>
      <c r="G449" s="416"/>
      <c r="H449" s="416"/>
      <c r="I449" s="416"/>
    </row>
    <row r="450" spans="4:9" ht="15">
      <c r="D450" s="416"/>
      <c r="E450" s="416"/>
      <c r="F450" s="416"/>
      <c r="G450" s="416"/>
      <c r="H450" s="416"/>
      <c r="I450" s="416"/>
    </row>
    <row r="451" spans="4:9" ht="15">
      <c r="D451" s="416"/>
      <c r="E451" s="416"/>
      <c r="F451" s="416"/>
      <c r="G451" s="416"/>
      <c r="H451" s="416"/>
      <c r="I451" s="416"/>
    </row>
    <row r="452" spans="4:9" ht="15">
      <c r="D452" s="416"/>
      <c r="E452" s="416"/>
      <c r="F452" s="416"/>
      <c r="G452" s="416"/>
      <c r="H452" s="416"/>
      <c r="I452" s="416"/>
    </row>
    <row r="453" spans="4:9" ht="15">
      <c r="D453" s="416"/>
      <c r="E453" s="416"/>
      <c r="F453" s="416"/>
      <c r="G453" s="416"/>
      <c r="H453" s="416"/>
      <c r="I453" s="416"/>
    </row>
    <row r="454" spans="4:9" ht="15">
      <c r="D454" s="416"/>
      <c r="E454" s="416"/>
      <c r="F454" s="416"/>
      <c r="G454" s="416"/>
      <c r="H454" s="416"/>
      <c r="I454" s="416"/>
    </row>
    <row r="455" spans="4:9" ht="15">
      <c r="D455" s="416"/>
      <c r="E455" s="416"/>
      <c r="F455" s="416"/>
      <c r="G455" s="416"/>
      <c r="H455" s="416"/>
      <c r="I455" s="416"/>
    </row>
    <row r="456" spans="4:9" ht="15">
      <c r="D456" s="416"/>
      <c r="E456" s="416"/>
      <c r="F456" s="416"/>
      <c r="G456" s="416"/>
      <c r="H456" s="416"/>
      <c r="I456" s="416"/>
    </row>
    <row r="457" spans="4:9" ht="15">
      <c r="D457" s="416"/>
      <c r="E457" s="416"/>
      <c r="F457" s="416"/>
      <c r="G457" s="416"/>
      <c r="H457" s="416"/>
      <c r="I457" s="416"/>
    </row>
    <row r="458" spans="4:9" ht="15">
      <c r="D458" s="416"/>
      <c r="E458" s="416"/>
      <c r="F458" s="416"/>
      <c r="G458" s="416"/>
      <c r="H458" s="416"/>
      <c r="I458" s="416"/>
    </row>
    <row r="459" spans="4:9" ht="15">
      <c r="D459" s="416"/>
      <c r="E459" s="416"/>
      <c r="F459" s="416"/>
      <c r="G459" s="416"/>
      <c r="H459" s="416"/>
      <c r="I459" s="416"/>
    </row>
    <row r="460" spans="4:9" ht="15">
      <c r="D460" s="416"/>
      <c r="E460" s="416"/>
      <c r="F460" s="416"/>
      <c r="G460" s="416"/>
      <c r="H460" s="416"/>
      <c r="I460" s="416"/>
    </row>
    <row r="461" spans="4:9" ht="15">
      <c r="D461" s="416"/>
      <c r="E461" s="416"/>
      <c r="F461" s="416"/>
      <c r="G461" s="416"/>
      <c r="H461" s="416"/>
      <c r="I461" s="416"/>
    </row>
    <row r="462" spans="4:9" ht="15">
      <c r="D462" s="416"/>
      <c r="E462" s="416"/>
      <c r="F462" s="416"/>
      <c r="G462" s="416"/>
      <c r="H462" s="416"/>
      <c r="I462" s="416"/>
    </row>
    <row r="463" spans="4:9" ht="15">
      <c r="D463" s="416"/>
      <c r="E463" s="416"/>
      <c r="F463" s="416"/>
      <c r="G463" s="416"/>
      <c r="H463" s="416"/>
      <c r="I463" s="416"/>
    </row>
    <row r="464" spans="4:9" ht="15">
      <c r="D464" s="416"/>
      <c r="E464" s="416"/>
      <c r="F464" s="416"/>
      <c r="G464" s="416"/>
      <c r="H464" s="416"/>
      <c r="I464" s="416"/>
    </row>
    <row r="465" spans="4:9" ht="15">
      <c r="D465" s="416"/>
      <c r="E465" s="416"/>
      <c r="F465" s="416"/>
      <c r="G465" s="416"/>
      <c r="H465" s="416"/>
      <c r="I465" s="416"/>
    </row>
    <row r="466" spans="4:9" ht="15">
      <c r="D466" s="416"/>
      <c r="E466" s="416"/>
      <c r="F466" s="416"/>
      <c r="G466" s="416"/>
      <c r="H466" s="416"/>
      <c r="I466" s="416"/>
    </row>
    <row r="467" spans="4:9" ht="15">
      <c r="D467" s="416"/>
      <c r="E467" s="416"/>
      <c r="F467" s="416"/>
      <c r="G467" s="416"/>
      <c r="H467" s="416"/>
      <c r="I467" s="416"/>
    </row>
    <row r="468" spans="4:9" ht="15">
      <c r="D468" s="416"/>
      <c r="E468" s="416"/>
      <c r="F468" s="416"/>
      <c r="G468" s="416"/>
      <c r="H468" s="416"/>
      <c r="I468" s="416"/>
    </row>
    <row r="469" spans="4:9" ht="15">
      <c r="D469" s="416"/>
      <c r="E469" s="416"/>
      <c r="F469" s="416"/>
      <c r="G469" s="416"/>
      <c r="H469" s="416"/>
      <c r="I469" s="416"/>
    </row>
    <row r="470" spans="4:9" ht="15">
      <c r="D470" s="416"/>
      <c r="E470" s="416"/>
      <c r="F470" s="416"/>
      <c r="G470" s="416"/>
      <c r="H470" s="416"/>
      <c r="I470" s="416"/>
    </row>
    <row r="471" spans="4:9" ht="15">
      <c r="D471" s="416"/>
      <c r="E471" s="416"/>
      <c r="F471" s="416"/>
      <c r="G471" s="416"/>
      <c r="H471" s="416"/>
      <c r="I471" s="416"/>
    </row>
    <row r="472" spans="4:9" ht="15">
      <c r="D472" s="416"/>
      <c r="E472" s="416"/>
      <c r="F472" s="416"/>
      <c r="G472" s="416"/>
      <c r="H472" s="416"/>
      <c r="I472" s="416"/>
    </row>
    <row r="473" spans="4:9" ht="15">
      <c r="D473" s="416"/>
      <c r="E473" s="416"/>
      <c r="F473" s="416"/>
      <c r="G473" s="416"/>
      <c r="H473" s="416"/>
      <c r="I473" s="416"/>
    </row>
    <row r="474" spans="4:9" ht="15">
      <c r="D474" s="416"/>
      <c r="E474" s="416"/>
      <c r="F474" s="416"/>
      <c r="G474" s="416"/>
      <c r="H474" s="416"/>
      <c r="I474" s="416"/>
    </row>
    <row r="475" spans="4:9" ht="15">
      <c r="D475" s="416"/>
      <c r="E475" s="416"/>
      <c r="F475" s="416"/>
      <c r="G475" s="416"/>
      <c r="H475" s="416"/>
      <c r="I475" s="416"/>
    </row>
    <row r="476" spans="4:9" ht="15">
      <c r="D476" s="416"/>
      <c r="E476" s="416"/>
      <c r="F476" s="416"/>
      <c r="G476" s="416"/>
      <c r="H476" s="416"/>
      <c r="I476" s="416"/>
    </row>
    <row r="477" spans="4:9" ht="15">
      <c r="D477" s="416"/>
      <c r="E477" s="416"/>
      <c r="F477" s="416"/>
      <c r="G477" s="416"/>
      <c r="H477" s="416"/>
      <c r="I477" s="416"/>
    </row>
    <row r="478" spans="4:9" ht="15">
      <c r="D478" s="416"/>
      <c r="E478" s="416"/>
      <c r="F478" s="416"/>
      <c r="G478" s="416"/>
      <c r="H478" s="416"/>
      <c r="I478" s="416"/>
    </row>
    <row r="479" spans="4:9" ht="15">
      <c r="D479" s="416"/>
      <c r="E479" s="416"/>
      <c r="F479" s="416"/>
      <c r="G479" s="416"/>
      <c r="H479" s="416"/>
      <c r="I479" s="416"/>
    </row>
    <row r="480" spans="4:9" ht="15">
      <c r="D480" s="416"/>
      <c r="E480" s="416"/>
      <c r="F480" s="416"/>
      <c r="G480" s="416"/>
      <c r="H480" s="416"/>
      <c r="I480" s="416"/>
    </row>
    <row r="481" spans="4:9" ht="15">
      <c r="D481" s="416"/>
      <c r="E481" s="416"/>
      <c r="F481" s="416"/>
      <c r="G481" s="416"/>
      <c r="H481" s="416"/>
      <c r="I481" s="416"/>
    </row>
    <row r="482" spans="4:9" ht="15">
      <c r="D482" s="416"/>
      <c r="E482" s="416"/>
      <c r="F482" s="416"/>
      <c r="G482" s="416"/>
      <c r="H482" s="416"/>
      <c r="I482" s="416"/>
    </row>
    <row r="483" spans="4:9" ht="15">
      <c r="D483" s="416"/>
      <c r="E483" s="416"/>
      <c r="F483" s="416"/>
      <c r="G483" s="416"/>
      <c r="H483" s="416"/>
      <c r="I483" s="416"/>
    </row>
    <row r="484" spans="4:9" ht="15">
      <c r="D484" s="416"/>
      <c r="E484" s="416"/>
      <c r="F484" s="416"/>
      <c r="G484" s="416"/>
      <c r="H484" s="416"/>
      <c r="I484" s="416"/>
    </row>
    <row r="485" spans="4:9" ht="15">
      <c r="D485" s="416"/>
      <c r="E485" s="416"/>
      <c r="F485" s="416"/>
      <c r="G485" s="416"/>
      <c r="H485" s="416"/>
      <c r="I485" s="416"/>
    </row>
    <row r="486" spans="4:9" ht="15">
      <c r="D486" s="416"/>
      <c r="E486" s="416"/>
      <c r="F486" s="416"/>
      <c r="G486" s="416"/>
      <c r="H486" s="416"/>
      <c r="I486" s="416"/>
    </row>
    <row r="487" spans="4:9" ht="15">
      <c r="D487" s="416"/>
      <c r="E487" s="416"/>
      <c r="F487" s="416"/>
      <c r="G487" s="416"/>
      <c r="H487" s="416"/>
      <c r="I487" s="416"/>
    </row>
    <row r="488" spans="4:9" ht="15">
      <c r="D488" s="416"/>
      <c r="E488" s="416"/>
      <c r="F488" s="416"/>
      <c r="G488" s="416"/>
      <c r="H488" s="416"/>
      <c r="I488" s="416"/>
    </row>
    <row r="489" spans="4:9" ht="15">
      <c r="D489" s="416"/>
      <c r="E489" s="416"/>
      <c r="F489" s="416"/>
      <c r="G489" s="416"/>
      <c r="H489" s="416"/>
      <c r="I489" s="416"/>
    </row>
    <row r="490" spans="4:9" ht="15">
      <c r="D490" s="416"/>
      <c r="E490" s="416"/>
      <c r="F490" s="416"/>
      <c r="G490" s="416"/>
      <c r="H490" s="416"/>
      <c r="I490" s="416"/>
    </row>
    <row r="491" spans="4:9" ht="15">
      <c r="D491" s="416"/>
      <c r="E491" s="416"/>
      <c r="F491" s="416"/>
      <c r="G491" s="416"/>
      <c r="H491" s="416"/>
      <c r="I491" s="416"/>
    </row>
    <row r="492" spans="4:9" ht="15">
      <c r="D492" s="416"/>
      <c r="E492" s="416"/>
      <c r="F492" s="416"/>
      <c r="G492" s="416"/>
      <c r="H492" s="416"/>
      <c r="I492" s="416"/>
    </row>
    <row r="493" spans="4:9" ht="15">
      <c r="D493" s="416"/>
      <c r="E493" s="416"/>
      <c r="F493" s="416"/>
      <c r="G493" s="416"/>
      <c r="H493" s="416"/>
      <c r="I493" s="416"/>
    </row>
    <row r="494" spans="4:9" ht="15">
      <c r="D494" s="416"/>
      <c r="E494" s="416"/>
      <c r="F494" s="416"/>
      <c r="G494" s="416"/>
      <c r="H494" s="416"/>
      <c r="I494" s="416"/>
    </row>
    <row r="495" spans="4:9" ht="15">
      <c r="D495" s="416"/>
      <c r="E495" s="416"/>
      <c r="F495" s="416"/>
      <c r="G495" s="416"/>
      <c r="H495" s="416"/>
      <c r="I495" s="416"/>
    </row>
    <row r="496" spans="4:9" ht="15">
      <c r="D496" s="416"/>
      <c r="E496" s="416"/>
      <c r="F496" s="416"/>
      <c r="G496" s="416"/>
      <c r="H496" s="416"/>
      <c r="I496" s="416"/>
    </row>
    <row r="497" spans="4:9" ht="15">
      <c r="D497" s="416"/>
      <c r="E497" s="416"/>
      <c r="F497" s="416"/>
      <c r="G497" s="416"/>
      <c r="H497" s="416"/>
      <c r="I497" s="416"/>
    </row>
    <row r="498" spans="4:9" ht="15">
      <c r="D498" s="416"/>
      <c r="E498" s="416"/>
      <c r="F498" s="416"/>
      <c r="G498" s="416"/>
      <c r="H498" s="416"/>
      <c r="I498" s="416"/>
    </row>
    <row r="499" spans="4:9" ht="15">
      <c r="D499" s="416"/>
      <c r="E499" s="416"/>
      <c r="F499" s="416"/>
      <c r="G499" s="416"/>
      <c r="H499" s="416"/>
      <c r="I499" s="416"/>
    </row>
    <row r="500" spans="4:9" ht="15">
      <c r="D500" s="416"/>
      <c r="E500" s="416"/>
      <c r="F500" s="416"/>
      <c r="G500" s="416"/>
      <c r="H500" s="416"/>
      <c r="I500" s="416"/>
    </row>
    <row r="501" spans="4:9" ht="15">
      <c r="D501" s="416"/>
      <c r="E501" s="416"/>
      <c r="F501" s="416"/>
      <c r="G501" s="416"/>
      <c r="H501" s="416"/>
      <c r="I501" s="416"/>
    </row>
    <row r="502" spans="4:9" ht="15">
      <c r="D502" s="416"/>
      <c r="E502" s="416"/>
      <c r="F502" s="416"/>
      <c r="G502" s="416"/>
      <c r="H502" s="416"/>
      <c r="I502" s="416"/>
    </row>
    <row r="503" spans="4:9" ht="15">
      <c r="D503" s="416"/>
      <c r="E503" s="416"/>
      <c r="F503" s="416"/>
      <c r="G503" s="416"/>
      <c r="H503" s="416"/>
      <c r="I503" s="416"/>
    </row>
    <row r="504" spans="4:9" ht="15">
      <c r="D504" s="416"/>
      <c r="E504" s="416"/>
      <c r="F504" s="416"/>
      <c r="G504" s="416"/>
      <c r="H504" s="416"/>
      <c r="I504" s="416"/>
    </row>
    <row r="505" spans="4:9" ht="15">
      <c r="D505" s="416"/>
      <c r="E505" s="416"/>
      <c r="F505" s="416"/>
      <c r="G505" s="416"/>
      <c r="H505" s="416"/>
      <c r="I505" s="416"/>
    </row>
    <row r="506" spans="4:9" ht="15">
      <c r="D506" s="416"/>
      <c r="E506" s="416"/>
      <c r="F506" s="416"/>
      <c r="G506" s="416"/>
      <c r="H506" s="416"/>
      <c r="I506" s="416"/>
    </row>
    <row r="507" spans="4:9" ht="15">
      <c r="D507" s="416"/>
      <c r="E507" s="416"/>
      <c r="F507" s="416"/>
      <c r="G507" s="416"/>
      <c r="H507" s="416"/>
      <c r="I507" s="416"/>
    </row>
    <row r="508" spans="4:9" ht="15">
      <c r="D508" s="416"/>
      <c r="E508" s="416"/>
      <c r="F508" s="416"/>
      <c r="G508" s="416"/>
      <c r="H508" s="416"/>
      <c r="I508" s="416"/>
    </row>
    <row r="509" spans="4:9" ht="15">
      <c r="D509" s="416"/>
      <c r="E509" s="416"/>
      <c r="F509" s="416"/>
      <c r="G509" s="416"/>
      <c r="H509" s="416"/>
      <c r="I509" s="416"/>
    </row>
    <row r="510" spans="4:9" ht="15">
      <c r="D510" s="416"/>
      <c r="E510" s="416"/>
      <c r="F510" s="416"/>
      <c r="G510" s="416"/>
      <c r="H510" s="416"/>
      <c r="I510" s="416"/>
    </row>
    <row r="511" spans="4:9" ht="15">
      <c r="D511" s="416"/>
      <c r="E511" s="416"/>
      <c r="F511" s="416"/>
      <c r="G511" s="416"/>
      <c r="H511" s="416"/>
      <c r="I511" s="416"/>
    </row>
    <row r="512" spans="4:9" ht="15">
      <c r="D512" s="416"/>
      <c r="E512" s="416"/>
      <c r="F512" s="416"/>
      <c r="G512" s="416"/>
      <c r="H512" s="416"/>
      <c r="I512" s="416"/>
    </row>
    <row r="513" spans="4:9" ht="15">
      <c r="D513" s="416"/>
      <c r="E513" s="416"/>
      <c r="F513" s="416"/>
      <c r="G513" s="416"/>
      <c r="H513" s="416"/>
      <c r="I513" s="416"/>
    </row>
    <row r="514" spans="4:9" ht="15">
      <c r="D514" s="416"/>
      <c r="E514" s="416"/>
      <c r="F514" s="416"/>
      <c r="G514" s="416"/>
      <c r="H514" s="416"/>
      <c r="I514" s="416"/>
    </row>
    <row r="515" spans="4:9" ht="15">
      <c r="D515" s="416"/>
      <c r="E515" s="416"/>
      <c r="F515" s="416"/>
      <c r="G515" s="416"/>
      <c r="H515" s="416"/>
      <c r="I515" s="416"/>
    </row>
    <row r="516" spans="4:9" ht="15">
      <c r="D516" s="416"/>
      <c r="E516" s="416"/>
      <c r="F516" s="416"/>
      <c r="G516" s="416"/>
      <c r="H516" s="416"/>
      <c r="I516" s="416"/>
    </row>
    <row r="517" spans="4:9" ht="15">
      <c r="D517" s="416"/>
      <c r="E517" s="416"/>
      <c r="F517" s="416"/>
      <c r="G517" s="416"/>
      <c r="H517" s="416"/>
      <c r="I517" s="416"/>
    </row>
    <row r="518" spans="4:9" ht="15">
      <c r="D518" s="416"/>
      <c r="E518" s="416"/>
      <c r="F518" s="416"/>
      <c r="G518" s="416"/>
      <c r="H518" s="416"/>
      <c r="I518" s="416"/>
    </row>
    <row r="519" spans="4:9" ht="15">
      <c r="D519" s="416"/>
      <c r="E519" s="416"/>
      <c r="F519" s="416"/>
      <c r="G519" s="416"/>
      <c r="H519" s="416"/>
      <c r="I519" s="416"/>
    </row>
    <row r="520" spans="4:9" ht="15">
      <c r="D520" s="416"/>
      <c r="E520" s="416"/>
      <c r="F520" s="416"/>
      <c r="G520" s="416"/>
      <c r="H520" s="416"/>
      <c r="I520" s="416"/>
    </row>
    <row r="521" spans="4:9" ht="15">
      <c r="D521" s="416"/>
      <c r="E521" s="416"/>
      <c r="F521" s="416"/>
      <c r="G521" s="416"/>
      <c r="H521" s="416"/>
      <c r="I521" s="416"/>
    </row>
    <row r="522" spans="4:9" ht="15">
      <c r="D522" s="416"/>
      <c r="E522" s="416"/>
      <c r="F522" s="416"/>
      <c r="G522" s="416"/>
      <c r="H522" s="416"/>
      <c r="I522" s="416"/>
    </row>
    <row r="523" spans="4:9" ht="15">
      <c r="D523" s="416"/>
      <c r="E523" s="416"/>
      <c r="F523" s="416"/>
      <c r="G523" s="416"/>
      <c r="H523" s="416"/>
      <c r="I523" s="416"/>
    </row>
    <row r="524" spans="4:9" ht="15">
      <c r="D524" s="416"/>
      <c r="E524" s="416"/>
      <c r="F524" s="416"/>
      <c r="G524" s="416"/>
      <c r="H524" s="416"/>
      <c r="I524" s="416"/>
    </row>
    <row r="525" spans="4:9" ht="15">
      <c r="D525" s="416"/>
      <c r="E525" s="416"/>
      <c r="F525" s="416"/>
      <c r="G525" s="416"/>
      <c r="H525" s="416"/>
      <c r="I525" s="416"/>
    </row>
    <row r="526" spans="4:9" ht="15">
      <c r="D526" s="416"/>
      <c r="E526" s="416"/>
      <c r="F526" s="416"/>
      <c r="G526" s="416"/>
      <c r="H526" s="416"/>
      <c r="I526" s="416"/>
    </row>
    <row r="527" spans="4:9" ht="15">
      <c r="D527" s="416"/>
      <c r="E527" s="416"/>
      <c r="F527" s="416"/>
      <c r="G527" s="416"/>
      <c r="H527" s="416"/>
      <c r="I527" s="416"/>
    </row>
    <row r="528" spans="4:9" ht="15">
      <c r="D528" s="416"/>
      <c r="E528" s="416"/>
      <c r="F528" s="416"/>
      <c r="G528" s="416"/>
      <c r="H528" s="416"/>
      <c r="I528" s="416"/>
    </row>
    <row r="529" spans="4:9" ht="15">
      <c r="D529" s="416"/>
      <c r="E529" s="416"/>
      <c r="F529" s="416"/>
      <c r="G529" s="416"/>
      <c r="H529" s="416"/>
      <c r="I529" s="416"/>
    </row>
    <row r="530" spans="4:9" ht="15">
      <c r="D530" s="416"/>
      <c r="E530" s="416"/>
      <c r="F530" s="416"/>
      <c r="G530" s="416"/>
      <c r="H530" s="416"/>
      <c r="I530" s="416"/>
    </row>
    <row r="531" spans="4:9" ht="15">
      <c r="D531" s="416"/>
      <c r="E531" s="416"/>
      <c r="F531" s="416"/>
      <c r="G531" s="416"/>
      <c r="H531" s="416"/>
      <c r="I531" s="416"/>
    </row>
    <row r="532" spans="4:9" ht="15">
      <c r="D532" s="416"/>
      <c r="E532" s="416"/>
      <c r="F532" s="416"/>
      <c r="G532" s="416"/>
      <c r="H532" s="416"/>
      <c r="I532" s="416"/>
    </row>
    <row r="533" spans="4:9" ht="15">
      <c r="D533" s="416"/>
      <c r="E533" s="416"/>
      <c r="F533" s="416"/>
      <c r="G533" s="416"/>
      <c r="H533" s="416"/>
      <c r="I533" s="416"/>
    </row>
    <row r="534" spans="4:9" ht="15">
      <c r="D534" s="416"/>
      <c r="E534" s="416"/>
      <c r="F534" s="416"/>
      <c r="G534" s="416"/>
      <c r="H534" s="416"/>
      <c r="I534" s="416"/>
    </row>
    <row r="535" spans="4:9" ht="15">
      <c r="D535" s="416"/>
      <c r="E535" s="416"/>
      <c r="F535" s="416"/>
      <c r="G535" s="416"/>
      <c r="H535" s="416"/>
      <c r="I535" s="416"/>
    </row>
    <row r="536" spans="4:9" ht="15">
      <c r="D536" s="416"/>
      <c r="E536" s="416"/>
      <c r="F536" s="416"/>
      <c r="G536" s="416"/>
      <c r="H536" s="416"/>
      <c r="I536" s="416"/>
    </row>
    <row r="537" spans="4:9" ht="15">
      <c r="D537" s="416"/>
      <c r="E537" s="416"/>
      <c r="F537" s="416"/>
      <c r="G537" s="416"/>
      <c r="H537" s="416"/>
      <c r="I537" s="416"/>
    </row>
    <row r="538" spans="4:9" ht="15">
      <c r="D538" s="416"/>
      <c r="E538" s="416"/>
      <c r="F538" s="416"/>
      <c r="G538" s="416"/>
      <c r="H538" s="416"/>
      <c r="I538" s="416"/>
    </row>
    <row r="539" spans="4:9" ht="15">
      <c r="D539" s="416"/>
      <c r="E539" s="416"/>
      <c r="F539" s="416"/>
      <c r="G539" s="416"/>
      <c r="H539" s="416"/>
      <c r="I539" s="416"/>
    </row>
    <row r="540" spans="4:9" ht="15">
      <c r="D540" s="416"/>
      <c r="E540" s="416"/>
      <c r="F540" s="416"/>
      <c r="G540" s="416"/>
      <c r="H540" s="416"/>
      <c r="I540" s="416"/>
    </row>
    <row r="541" spans="4:9" ht="15">
      <c r="D541" s="416"/>
      <c r="E541" s="416"/>
      <c r="F541" s="416"/>
      <c r="G541" s="416"/>
      <c r="H541" s="416"/>
      <c r="I541" s="416"/>
    </row>
    <row r="542" spans="4:9" ht="15">
      <c r="D542" s="416"/>
      <c r="E542" s="416"/>
      <c r="F542" s="416"/>
      <c r="G542" s="416"/>
      <c r="H542" s="416"/>
      <c r="I542" s="416"/>
    </row>
    <row r="543" spans="4:9" ht="15">
      <c r="D543" s="416"/>
      <c r="E543" s="416"/>
      <c r="F543" s="416"/>
      <c r="G543" s="416"/>
      <c r="H543" s="416"/>
      <c r="I543" s="416"/>
    </row>
    <row r="544" spans="4:9" ht="15">
      <c r="D544" s="416"/>
      <c r="E544" s="416"/>
      <c r="F544" s="416"/>
      <c r="G544" s="416"/>
      <c r="H544" s="416"/>
      <c r="I544" s="416"/>
    </row>
    <row r="545" spans="4:9" ht="15">
      <c r="D545" s="416"/>
      <c r="E545" s="416"/>
      <c r="F545" s="416"/>
      <c r="G545" s="416"/>
      <c r="H545" s="416"/>
      <c r="I545" s="416"/>
    </row>
    <row r="546" spans="4:9" ht="15">
      <c r="D546" s="416"/>
      <c r="E546" s="416"/>
      <c r="F546" s="416"/>
      <c r="G546" s="416"/>
      <c r="H546" s="416"/>
      <c r="I546" s="416"/>
    </row>
    <row r="547" spans="4:9" ht="15">
      <c r="D547" s="416"/>
      <c r="E547" s="416"/>
      <c r="F547" s="416"/>
      <c r="G547" s="416"/>
      <c r="H547" s="416"/>
      <c r="I547" s="416"/>
    </row>
    <row r="548" spans="4:9" ht="15">
      <c r="D548" s="416"/>
      <c r="E548" s="416"/>
      <c r="F548" s="416"/>
      <c r="G548" s="416"/>
      <c r="H548" s="416"/>
      <c r="I548" s="416"/>
    </row>
    <row r="549" spans="4:9" ht="15">
      <c r="D549" s="416"/>
      <c r="E549" s="416"/>
      <c r="F549" s="416"/>
      <c r="G549" s="416"/>
      <c r="H549" s="416"/>
      <c r="I549" s="416"/>
    </row>
    <row r="550" spans="4:9" ht="15">
      <c r="D550" s="416"/>
      <c r="E550" s="416"/>
      <c r="F550" s="416"/>
      <c r="G550" s="416"/>
      <c r="H550" s="416"/>
      <c r="I550" s="416"/>
    </row>
    <row r="551" spans="4:9" ht="15">
      <c r="D551" s="416"/>
      <c r="E551" s="416"/>
      <c r="F551" s="416"/>
      <c r="G551" s="416"/>
      <c r="H551" s="416"/>
      <c r="I551" s="416"/>
    </row>
    <row r="552" spans="4:9" ht="15">
      <c r="D552" s="416"/>
      <c r="E552" s="416"/>
      <c r="F552" s="416"/>
      <c r="G552" s="416"/>
      <c r="H552" s="416"/>
      <c r="I552" s="416"/>
    </row>
    <row r="553" spans="4:9" ht="15">
      <c r="D553" s="416"/>
      <c r="E553" s="416"/>
      <c r="F553" s="416"/>
      <c r="G553" s="416"/>
      <c r="H553" s="416"/>
      <c r="I553" s="416"/>
    </row>
    <row r="554" spans="4:9" ht="15">
      <c r="D554" s="416"/>
      <c r="E554" s="416"/>
      <c r="F554" s="416"/>
      <c r="G554" s="416"/>
      <c r="H554" s="416"/>
      <c r="I554" s="416"/>
    </row>
    <row r="555" spans="4:9" ht="15">
      <c r="D555" s="416"/>
      <c r="E555" s="416"/>
      <c r="F555" s="416"/>
      <c r="G555" s="416"/>
      <c r="H555" s="416"/>
      <c r="I555" s="416"/>
    </row>
    <row r="556" spans="4:9" ht="15">
      <c r="D556" s="416"/>
      <c r="E556" s="416"/>
      <c r="F556" s="416"/>
      <c r="G556" s="416"/>
      <c r="H556" s="416"/>
      <c r="I556" s="416"/>
    </row>
    <row r="557" spans="4:9" ht="15">
      <c r="D557" s="416"/>
      <c r="E557" s="416"/>
      <c r="F557" s="416"/>
      <c r="G557" s="416"/>
      <c r="H557" s="416"/>
      <c r="I557" s="416"/>
    </row>
    <row r="558" spans="4:9" ht="15">
      <c r="D558" s="416"/>
      <c r="E558" s="416"/>
      <c r="F558" s="416"/>
      <c r="G558" s="416"/>
      <c r="H558" s="416"/>
      <c r="I558" s="416"/>
    </row>
    <row r="559" spans="4:9" ht="15">
      <c r="D559" s="416"/>
      <c r="E559" s="416"/>
      <c r="F559" s="416"/>
      <c r="G559" s="416"/>
      <c r="H559" s="416"/>
      <c r="I559" s="416"/>
    </row>
    <row r="560" spans="4:9" ht="15">
      <c r="D560" s="416"/>
      <c r="E560" s="416"/>
      <c r="F560" s="416"/>
      <c r="G560" s="416"/>
      <c r="H560" s="416"/>
      <c r="I560" s="416"/>
    </row>
    <row r="561" spans="4:9" ht="15">
      <c r="D561" s="416"/>
      <c r="E561" s="416"/>
      <c r="F561" s="416"/>
      <c r="G561" s="416"/>
      <c r="H561" s="416"/>
      <c r="I561" s="416"/>
    </row>
    <row r="562" spans="4:9" ht="15">
      <c r="D562" s="416"/>
      <c r="E562" s="416"/>
      <c r="F562" s="416"/>
      <c r="G562" s="416"/>
      <c r="H562" s="416"/>
      <c r="I562" s="416"/>
    </row>
    <row r="563" spans="4:9" ht="15">
      <c r="D563" s="416"/>
      <c r="E563" s="416"/>
      <c r="F563" s="416"/>
      <c r="G563" s="416"/>
      <c r="H563" s="416"/>
      <c r="I563" s="416"/>
    </row>
    <row r="564" spans="4:9" ht="15">
      <c r="D564" s="416"/>
      <c r="E564" s="416"/>
      <c r="F564" s="416"/>
      <c r="G564" s="416"/>
      <c r="H564" s="416"/>
      <c r="I564" s="416"/>
    </row>
    <row r="565" spans="4:9" ht="15">
      <c r="D565" s="416"/>
      <c r="E565" s="416"/>
      <c r="F565" s="416"/>
      <c r="G565" s="416"/>
      <c r="H565" s="416"/>
      <c r="I565" s="416"/>
    </row>
    <row r="566" spans="4:9" ht="15">
      <c r="D566" s="416"/>
      <c r="E566" s="416"/>
      <c r="F566" s="416"/>
      <c r="G566" s="416"/>
      <c r="H566" s="416"/>
      <c r="I566" s="416"/>
    </row>
    <row r="567" spans="4:9" ht="15">
      <c r="D567" s="416"/>
      <c r="E567" s="416"/>
      <c r="F567" s="416"/>
      <c r="G567" s="416"/>
      <c r="H567" s="416"/>
      <c r="I567" s="416"/>
    </row>
    <row r="568" spans="4:9" ht="15">
      <c r="D568" s="416"/>
      <c r="E568" s="416"/>
      <c r="F568" s="416"/>
      <c r="G568" s="416"/>
      <c r="H568" s="416"/>
      <c r="I568" s="416"/>
    </row>
    <row r="569" spans="4:9" ht="15">
      <c r="D569" s="416"/>
      <c r="E569" s="416"/>
      <c r="F569" s="416"/>
      <c r="G569" s="416"/>
      <c r="H569" s="416"/>
      <c r="I569" s="416"/>
    </row>
    <row r="570" spans="4:9" ht="15">
      <c r="D570" s="416"/>
      <c r="E570" s="416"/>
      <c r="F570" s="416"/>
      <c r="G570" s="416"/>
      <c r="H570" s="416"/>
      <c r="I570" s="416"/>
    </row>
    <row r="571" spans="4:9" ht="15">
      <c r="D571" s="416"/>
      <c r="E571" s="416"/>
      <c r="F571" s="416"/>
      <c r="G571" s="416"/>
      <c r="H571" s="416"/>
      <c r="I571" s="416"/>
    </row>
    <row r="572" spans="4:9" ht="15">
      <c r="D572" s="416"/>
      <c r="E572" s="416"/>
      <c r="F572" s="416"/>
      <c r="G572" s="416"/>
      <c r="H572" s="416"/>
      <c r="I572" s="416"/>
    </row>
    <row r="573" spans="4:9" ht="15">
      <c r="D573" s="416"/>
      <c r="E573" s="416"/>
      <c r="F573" s="416"/>
      <c r="G573" s="416"/>
      <c r="H573" s="416"/>
      <c r="I573" s="416"/>
    </row>
    <row r="574" spans="4:9" ht="15">
      <c r="D574" s="416"/>
      <c r="E574" s="416"/>
      <c r="F574" s="416"/>
      <c r="G574" s="416"/>
      <c r="H574" s="416"/>
      <c r="I574" s="416"/>
    </row>
    <row r="575" spans="4:9" ht="15">
      <c r="D575" s="416"/>
      <c r="E575" s="416"/>
      <c r="F575" s="416"/>
      <c r="G575" s="416"/>
      <c r="H575" s="416"/>
      <c r="I575" s="416"/>
    </row>
    <row r="576" spans="4:9" ht="15">
      <c r="D576" s="416"/>
      <c r="E576" s="416"/>
      <c r="F576" s="416"/>
      <c r="G576" s="416"/>
      <c r="H576" s="416"/>
      <c r="I576" s="416"/>
    </row>
    <row r="577" spans="4:9" ht="15">
      <c r="D577" s="416"/>
      <c r="E577" s="416"/>
      <c r="F577" s="416"/>
      <c r="G577" s="416"/>
      <c r="H577" s="416"/>
      <c r="I577" s="416"/>
    </row>
    <row r="578" spans="4:9" ht="15">
      <c r="D578" s="416"/>
      <c r="E578" s="416"/>
      <c r="F578" s="416"/>
      <c r="G578" s="416"/>
      <c r="H578" s="416"/>
      <c r="I578" s="416"/>
    </row>
    <row r="579" spans="4:9" ht="15">
      <c r="D579" s="416"/>
      <c r="E579" s="416"/>
      <c r="F579" s="416"/>
      <c r="G579" s="416"/>
      <c r="H579" s="416"/>
      <c r="I579" s="416"/>
    </row>
    <row r="580" spans="4:9" ht="15">
      <c r="D580" s="416"/>
      <c r="E580" s="416"/>
      <c r="F580" s="416"/>
      <c r="G580" s="416"/>
      <c r="H580" s="416"/>
      <c r="I580" s="416"/>
    </row>
    <row r="581" spans="4:9" ht="15">
      <c r="D581" s="416"/>
      <c r="E581" s="416"/>
      <c r="F581" s="416"/>
      <c r="G581" s="416"/>
      <c r="H581" s="416"/>
      <c r="I581" s="416"/>
    </row>
    <row r="582" spans="4:9" ht="15">
      <c r="D582" s="416"/>
      <c r="E582" s="416"/>
      <c r="F582" s="416"/>
      <c r="G582" s="416"/>
      <c r="H582" s="416"/>
      <c r="I582" s="416"/>
    </row>
    <row r="583" spans="4:9" ht="15">
      <c r="D583" s="416"/>
      <c r="E583" s="416"/>
      <c r="F583" s="416"/>
      <c r="G583" s="416"/>
      <c r="H583" s="416"/>
      <c r="I583" s="416"/>
    </row>
    <row r="584" spans="4:9" ht="15">
      <c r="D584" s="416"/>
      <c r="E584" s="416"/>
      <c r="F584" s="416"/>
      <c r="G584" s="416"/>
      <c r="H584" s="416"/>
      <c r="I584" s="416"/>
    </row>
    <row r="585" spans="4:9" ht="15">
      <c r="D585" s="416"/>
      <c r="E585" s="416"/>
      <c r="F585" s="416"/>
      <c r="G585" s="416"/>
      <c r="H585" s="416"/>
      <c r="I585" s="416"/>
    </row>
    <row r="586" spans="4:9" ht="15">
      <c r="D586" s="416"/>
      <c r="E586" s="416"/>
      <c r="F586" s="416"/>
      <c r="G586" s="416"/>
      <c r="H586" s="416"/>
      <c r="I586" s="416"/>
    </row>
    <row r="587" spans="4:9" ht="15">
      <c r="D587" s="416"/>
      <c r="E587" s="416"/>
      <c r="F587" s="416"/>
      <c r="G587" s="416"/>
      <c r="H587" s="416"/>
      <c r="I587" s="416"/>
    </row>
    <row r="588" spans="4:9" ht="15">
      <c r="D588" s="416"/>
      <c r="E588" s="416"/>
      <c r="F588" s="416"/>
      <c r="G588" s="416"/>
      <c r="H588" s="416"/>
      <c r="I588" s="416"/>
    </row>
    <row r="589" spans="4:9" ht="15">
      <c r="D589" s="416"/>
      <c r="E589" s="416"/>
      <c r="F589" s="416"/>
      <c r="G589" s="416"/>
      <c r="H589" s="416"/>
      <c r="I589" s="416"/>
    </row>
    <row r="590" spans="4:9" ht="15">
      <c r="D590" s="416"/>
      <c r="E590" s="416"/>
      <c r="F590" s="416"/>
      <c r="G590" s="416"/>
      <c r="H590" s="416"/>
      <c r="I590" s="416"/>
    </row>
    <row r="591" spans="4:9" ht="15">
      <c r="D591" s="416"/>
      <c r="E591" s="416"/>
      <c r="F591" s="416"/>
      <c r="G591" s="416"/>
      <c r="H591" s="416"/>
      <c r="I591" s="416"/>
    </row>
    <row r="592" spans="4:9" ht="15">
      <c r="D592" s="416"/>
      <c r="E592" s="416"/>
      <c r="F592" s="416"/>
      <c r="G592" s="416"/>
      <c r="H592" s="416"/>
      <c r="I592" s="416"/>
    </row>
    <row r="593" spans="4:9" ht="15">
      <c r="D593" s="416"/>
      <c r="E593" s="416"/>
      <c r="F593" s="416"/>
      <c r="G593" s="416"/>
      <c r="H593" s="416"/>
      <c r="I593" s="416"/>
    </row>
    <row r="594" spans="4:9" ht="15">
      <c r="D594" s="416"/>
      <c r="E594" s="416"/>
      <c r="F594" s="416"/>
      <c r="G594" s="416"/>
      <c r="H594" s="416"/>
      <c r="I594" s="416"/>
    </row>
    <row r="595" spans="4:9" ht="15">
      <c r="D595" s="416"/>
      <c r="E595" s="416"/>
      <c r="F595" s="416"/>
      <c r="G595" s="416"/>
      <c r="H595" s="416"/>
      <c r="I595" s="416"/>
    </row>
    <row r="596" spans="4:9" ht="15">
      <c r="D596" s="416"/>
      <c r="E596" s="416"/>
      <c r="F596" s="416"/>
      <c r="G596" s="416"/>
      <c r="H596" s="416"/>
      <c r="I596" s="416"/>
    </row>
    <row r="597" spans="4:9" ht="15">
      <c r="D597" s="416"/>
      <c r="E597" s="416"/>
      <c r="F597" s="416"/>
      <c r="G597" s="416"/>
      <c r="H597" s="416"/>
      <c r="I597" s="416"/>
    </row>
    <row r="598" spans="4:9" ht="15">
      <c r="D598" s="416"/>
      <c r="E598" s="416"/>
      <c r="F598" s="416"/>
      <c r="G598" s="416"/>
      <c r="H598" s="416"/>
      <c r="I598" s="416"/>
    </row>
    <row r="599" spans="4:9" ht="15">
      <c r="D599" s="416"/>
      <c r="E599" s="416"/>
      <c r="F599" s="416"/>
      <c r="G599" s="416"/>
      <c r="H599" s="416"/>
      <c r="I599" s="416"/>
    </row>
    <row r="600" spans="4:9" ht="15">
      <c r="D600" s="416"/>
      <c r="E600" s="416"/>
      <c r="F600" s="416"/>
      <c r="G600" s="416"/>
      <c r="H600" s="416"/>
      <c r="I600" s="416"/>
    </row>
    <row r="601" spans="4:9" ht="15">
      <c r="D601" s="416"/>
      <c r="E601" s="416"/>
      <c r="F601" s="416"/>
      <c r="G601" s="416"/>
      <c r="H601" s="416"/>
      <c r="I601" s="416"/>
    </row>
    <row r="602" spans="4:9" ht="15">
      <c r="D602" s="416"/>
      <c r="E602" s="416"/>
      <c r="F602" s="416"/>
      <c r="G602" s="416"/>
      <c r="H602" s="416"/>
      <c r="I602" s="416"/>
    </row>
    <row r="603" spans="4:9" ht="15">
      <c r="D603" s="416"/>
      <c r="E603" s="416"/>
      <c r="F603" s="416"/>
      <c r="G603" s="416"/>
      <c r="H603" s="416"/>
      <c r="I603" s="416"/>
    </row>
  </sheetData>
  <sheetProtection/>
  <conditionalFormatting sqref="C2:I2">
    <cfRule type="expression" priority="4" dxfId="0" stopIfTrue="1">
      <formula>$C$186&lt;&gt;0</formula>
    </cfRule>
  </conditionalFormatting>
  <printOptions/>
  <pageMargins left="0.75" right="0.75" top="1" bottom="1" header="0.5" footer="0.5"/>
  <pageSetup horizontalDpi="600" verticalDpi="600" orientation="landscape" paperSize="9" r:id="rId1"/>
  <headerFooter alignWithMargins="0">
    <oddHeader>&amp;LChi tiết trước và sau điều chỉnh&amp;RNgười lập: PTN &amp;D
Soát xét: NAT &amp;D</oddHeader>
    <oddFooter>&amp;LXang dau Long An
31/12/2008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H147"/>
  <sheetViews>
    <sheetView zoomScalePageLayoutView="0" workbookViewId="0" topLeftCell="A1">
      <pane xSplit="2" ySplit="2" topLeftCell="C75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85" sqref="C85"/>
    </sheetView>
  </sheetViews>
  <sheetFormatPr defaultColWidth="9.140625" defaultRowHeight="12.75"/>
  <cols>
    <col min="1" max="1" width="5.140625" style="48" bestFit="1" customWidth="1"/>
    <col min="2" max="2" width="37.28125" style="48" customWidth="1"/>
    <col min="3" max="3" width="18.00390625" style="53" bestFit="1" customWidth="1"/>
    <col min="4" max="4" width="14.7109375" style="53" bestFit="1" customWidth="1"/>
    <col min="5" max="5" width="18.00390625" style="53" bestFit="1" customWidth="1"/>
    <col min="6" max="6" width="4.57421875" style="53" customWidth="1"/>
    <col min="7" max="7" width="18.00390625" style="53" bestFit="1" customWidth="1"/>
    <col min="8" max="8" width="17.140625" style="53" bestFit="1" customWidth="1"/>
    <col min="9" max="16384" width="9.140625" style="48" customWidth="1"/>
  </cols>
  <sheetData>
    <row r="1" spans="1:8" ht="15">
      <c r="A1" s="48" t="s">
        <v>422</v>
      </c>
      <c r="B1" s="48" t="s">
        <v>423</v>
      </c>
      <c r="C1" s="52" t="s">
        <v>424</v>
      </c>
      <c r="D1" s="52" t="s">
        <v>425</v>
      </c>
      <c r="E1" s="52" t="s">
        <v>426</v>
      </c>
      <c r="F1" s="52" t="s">
        <v>427</v>
      </c>
      <c r="G1" s="52" t="s">
        <v>428</v>
      </c>
      <c r="H1" s="52" t="s">
        <v>429</v>
      </c>
    </row>
    <row r="2" spans="3:8" ht="12.75" customHeight="1">
      <c r="C2" s="53">
        <v>0</v>
      </c>
      <c r="D2" s="53">
        <v>0</v>
      </c>
      <c r="E2" s="53">
        <v>0</v>
      </c>
      <c r="F2" s="53">
        <v>0</v>
      </c>
      <c r="G2" s="53">
        <v>0</v>
      </c>
      <c r="H2" s="53">
        <v>0</v>
      </c>
    </row>
    <row r="3" spans="1:8" ht="15">
      <c r="A3" s="54" t="s">
        <v>200</v>
      </c>
      <c r="B3" s="49" t="s">
        <v>461</v>
      </c>
      <c r="C3" s="234">
        <f>'TB Details'!C3+'TB Details'!C4+'TB Details'!C5</f>
        <v>1388160954.38</v>
      </c>
      <c r="D3" s="234">
        <f>'TB Details'!E3+'TB Details'!E4+'TB Details'!E5</f>
        <v>0</v>
      </c>
      <c r="E3" s="234">
        <f>'TB Details'!F3+'TB Details'!F4+'TB Details'!F5</f>
        <v>1388160954.38</v>
      </c>
      <c r="F3" s="234">
        <f>'TB Details'!G3+'TB Details'!G4+'TB Details'!G5</f>
        <v>0</v>
      </c>
      <c r="G3" s="234">
        <f>'TB Details'!H3+'TB Details'!H4+'TB Details'!H5</f>
        <v>1388160954.38</v>
      </c>
      <c r="H3" s="234">
        <f>'TB Details'!I3+'TB Details'!I4+'TB Details'!I5</f>
        <v>6763949965.2</v>
      </c>
    </row>
    <row r="4" spans="1:8" ht="12.75" customHeight="1">
      <c r="A4" s="49" t="s">
        <v>201</v>
      </c>
      <c r="B4" s="49" t="s">
        <v>524</v>
      </c>
      <c r="C4" s="234">
        <f>'TB Details'!C6</f>
        <v>0</v>
      </c>
      <c r="D4" s="234">
        <f>'TB Details'!E6</f>
        <v>0</v>
      </c>
      <c r="E4" s="234">
        <f>'TB Details'!F6</f>
        <v>0</v>
      </c>
      <c r="F4" s="234">
        <f>'TB Details'!G6</f>
        <v>0</v>
      </c>
      <c r="G4" s="234">
        <f>'TB Details'!H6</f>
        <v>0</v>
      </c>
      <c r="H4" s="234">
        <f>'TB Details'!I6</f>
        <v>0</v>
      </c>
    </row>
    <row r="5" spans="1:8" ht="15">
      <c r="A5" s="49" t="s">
        <v>202</v>
      </c>
      <c r="B5" s="49" t="s">
        <v>525</v>
      </c>
      <c r="C5" s="234">
        <f>'TB Details'!C7+'TB Details'!C8</f>
        <v>64000000000</v>
      </c>
      <c r="D5" s="234">
        <f>'TB Details'!E7+'TB Details'!E8</f>
        <v>0</v>
      </c>
      <c r="E5" s="234">
        <f>'TB Details'!F7+'TB Details'!F8</f>
        <v>64000000000</v>
      </c>
      <c r="F5" s="234">
        <f>'TB Details'!G7+'TB Details'!G8</f>
        <v>0</v>
      </c>
      <c r="G5" s="234">
        <f>'TB Details'!H7+'TB Details'!H8</f>
        <v>64000000000</v>
      </c>
      <c r="H5" s="234">
        <f>'TB Details'!I7+'TB Details'!I8</f>
        <v>3000000000</v>
      </c>
    </row>
    <row r="6" spans="1:8" ht="15">
      <c r="A6" s="49" t="s">
        <v>203</v>
      </c>
      <c r="B6" s="49" t="s">
        <v>110</v>
      </c>
      <c r="C6" s="234">
        <f>'TB Details'!C9</f>
        <v>0</v>
      </c>
      <c r="D6" s="234">
        <f>'TB Details'!E9</f>
        <v>0</v>
      </c>
      <c r="E6" s="234">
        <f>'TB Details'!F9</f>
        <v>0</v>
      </c>
      <c r="F6" s="234">
        <f>'TB Details'!G9</f>
        <v>0</v>
      </c>
      <c r="G6" s="234">
        <f>'TB Details'!H9</f>
        <v>0</v>
      </c>
      <c r="H6" s="234">
        <f>'TB Details'!I9</f>
        <v>0</v>
      </c>
    </row>
    <row r="7" spans="1:8" ht="15">
      <c r="A7" s="49" t="s">
        <v>204</v>
      </c>
      <c r="B7" s="49" t="s">
        <v>9</v>
      </c>
      <c r="C7" s="234">
        <f>'TB Details'!C10</f>
        <v>6848920502.18</v>
      </c>
      <c r="D7" s="234">
        <f>'TB Details'!E10</f>
        <v>0</v>
      </c>
      <c r="E7" s="234">
        <f>'TB Details'!F10</f>
        <v>6848920502.18</v>
      </c>
      <c r="F7" s="234">
        <f>'TB Details'!G10</f>
        <v>0</v>
      </c>
      <c r="G7" s="234">
        <f>'TB Details'!H10</f>
        <v>6848920502.18</v>
      </c>
      <c r="H7" s="234">
        <f>'TB Details'!I10</f>
        <v>2683510000.18</v>
      </c>
    </row>
    <row r="8" spans="1:8" ht="15">
      <c r="A8" s="49" t="s">
        <v>205</v>
      </c>
      <c r="B8" s="49" t="s">
        <v>463</v>
      </c>
      <c r="C8" s="234">
        <f>'TB Details'!C11</f>
        <v>7854146100.47</v>
      </c>
      <c r="D8" s="234">
        <f>'TB Details'!E11</f>
        <v>0</v>
      </c>
      <c r="E8" s="234">
        <f>'TB Details'!F11</f>
        <v>7854146100.47</v>
      </c>
      <c r="F8" s="234">
        <f>'TB Details'!G11</f>
        <v>0</v>
      </c>
      <c r="G8" s="234">
        <f>'TB Details'!H11</f>
        <v>7854146100.47</v>
      </c>
      <c r="H8" s="234">
        <f>'TB Details'!I11</f>
        <v>7152679713</v>
      </c>
    </row>
    <row r="9" spans="1:8" ht="15">
      <c r="A9" s="49" t="s">
        <v>206</v>
      </c>
      <c r="B9" s="49" t="s">
        <v>85</v>
      </c>
      <c r="C9" s="234">
        <f>'TB Details'!C12</f>
        <v>0</v>
      </c>
      <c r="D9" s="234">
        <f>'TB Details'!E12</f>
        <v>0</v>
      </c>
      <c r="E9" s="234">
        <f>'TB Details'!F12</f>
        <v>0</v>
      </c>
      <c r="F9" s="234">
        <f>'TB Details'!G12</f>
        <v>0</v>
      </c>
      <c r="G9" s="234">
        <f>'TB Details'!H12</f>
        <v>0</v>
      </c>
      <c r="H9" s="234">
        <f>'TB Details'!I12</f>
        <v>0</v>
      </c>
    </row>
    <row r="10" spans="1:8" ht="15">
      <c r="A10" s="49" t="s">
        <v>207</v>
      </c>
      <c r="B10" s="49" t="s">
        <v>526</v>
      </c>
      <c r="C10" s="234">
        <f>'TB Details'!C13</f>
        <v>0</v>
      </c>
      <c r="D10" s="234">
        <f>'TB Details'!E13</f>
        <v>0</v>
      </c>
      <c r="E10" s="234">
        <f>'TB Details'!F13</f>
        <v>0</v>
      </c>
      <c r="F10" s="234">
        <f>'TB Details'!G13</f>
        <v>0</v>
      </c>
      <c r="G10" s="234">
        <f>'TB Details'!H13</f>
        <v>0</v>
      </c>
      <c r="H10" s="234">
        <f>'TB Details'!I13</f>
        <v>0</v>
      </c>
    </row>
    <row r="11" spans="1:8" ht="15">
      <c r="A11" s="49" t="s">
        <v>208</v>
      </c>
      <c r="B11" s="49" t="s">
        <v>464</v>
      </c>
      <c r="C11" s="234">
        <f>'TB Details'!C14+'TB Details'!C15+'TB Details'!C16+'TB Details'!C17</f>
        <v>60094448448.5</v>
      </c>
      <c r="D11" s="234">
        <f>'TB Details'!E14+'TB Details'!E15+'TB Details'!E16+'TB Details'!E17</f>
        <v>0</v>
      </c>
      <c r="E11" s="234">
        <f>'TB Details'!F14+'TB Details'!F15+'TB Details'!F16+'TB Details'!F17</f>
        <v>60094448448.5</v>
      </c>
      <c r="F11" s="234">
        <f>'TB Details'!G14+'TB Details'!G15+'TB Details'!G16+'TB Details'!G17</f>
        <v>0</v>
      </c>
      <c r="G11" s="234">
        <f>'TB Details'!H14+'TB Details'!H15+'TB Details'!H16+'TB Details'!H17</f>
        <v>60094448448.5</v>
      </c>
      <c r="H11" s="234">
        <f>'TB Details'!I14+'TB Details'!I15+'TB Details'!I16+'TB Details'!I17</f>
        <v>67163669607</v>
      </c>
    </row>
    <row r="12" spans="1:8" ht="15">
      <c r="A12" s="49" t="s">
        <v>209</v>
      </c>
      <c r="B12" s="49" t="s">
        <v>86</v>
      </c>
      <c r="C12" s="234">
        <f>'TB Details'!C18</f>
        <v>-2037658893</v>
      </c>
      <c r="D12" s="234">
        <f>'TB Details'!E18</f>
        <v>0</v>
      </c>
      <c r="E12" s="234">
        <f>'TB Details'!F18</f>
        <v>-2037658893</v>
      </c>
      <c r="F12" s="234">
        <f>'TB Details'!G18</f>
        <v>0</v>
      </c>
      <c r="G12" s="234">
        <f>'TB Details'!H18</f>
        <v>-2037658893</v>
      </c>
      <c r="H12" s="234">
        <f>'TB Details'!I18</f>
        <v>-2037658893</v>
      </c>
    </row>
    <row r="13" spans="1:8" ht="15">
      <c r="A13" s="49" t="s">
        <v>210</v>
      </c>
      <c r="B13" s="49" t="s">
        <v>465</v>
      </c>
      <c r="C13" s="234">
        <f>SUM('TB Details'!C19:C27)</f>
        <v>25224746939.002003</v>
      </c>
      <c r="D13" s="234">
        <f>SUM('TB Details'!E19:E27)</f>
        <v>0</v>
      </c>
      <c r="E13" s="234">
        <f>SUM('TB Details'!F19:F27)</f>
        <v>25224746939.002003</v>
      </c>
      <c r="F13" s="234">
        <f>SUM('TB Details'!G19:G27)</f>
        <v>0</v>
      </c>
      <c r="G13" s="234">
        <f>SUM('TB Details'!H19:H27)</f>
        <v>25224746939.002003</v>
      </c>
      <c r="H13" s="234">
        <f>SUM('TB Details'!I19:I27)</f>
        <v>75796296706.08</v>
      </c>
    </row>
    <row r="14" spans="1:8" ht="15">
      <c r="A14" s="49" t="s">
        <v>211</v>
      </c>
      <c r="B14" s="49" t="s">
        <v>466</v>
      </c>
      <c r="C14" s="234">
        <f>'TB Details'!C28</f>
        <v>0</v>
      </c>
      <c r="D14" s="234">
        <f>'TB Details'!E28</f>
        <v>0</v>
      </c>
      <c r="E14" s="234">
        <f>'TB Details'!F28</f>
        <v>0</v>
      </c>
      <c r="F14" s="234">
        <f>'TB Details'!G28</f>
        <v>0</v>
      </c>
      <c r="G14" s="234">
        <f>'TB Details'!H28</f>
        <v>0</v>
      </c>
      <c r="H14" s="234">
        <f>'TB Details'!I28</f>
        <v>0</v>
      </c>
    </row>
    <row r="15" spans="1:8" ht="15">
      <c r="A15" s="49" t="s">
        <v>212</v>
      </c>
      <c r="B15" s="49" t="s">
        <v>528</v>
      </c>
      <c r="C15" s="234">
        <f>'TB Details'!C29</f>
        <v>683472801</v>
      </c>
      <c r="D15" s="234">
        <f>'TB Details'!E29</f>
        <v>0</v>
      </c>
      <c r="E15" s="234">
        <f>'TB Details'!F29</f>
        <v>683472801</v>
      </c>
      <c r="F15" s="234">
        <f>'TB Details'!G29</f>
        <v>0</v>
      </c>
      <c r="G15" s="234">
        <f>'TB Details'!H29</f>
        <v>683472801</v>
      </c>
      <c r="H15" s="234">
        <f>'TB Details'!I29</f>
        <v>10228719697</v>
      </c>
    </row>
    <row r="16" spans="1:8" ht="15">
      <c r="A16" s="49" t="s">
        <v>213</v>
      </c>
      <c r="B16" s="49" t="s">
        <v>87</v>
      </c>
      <c r="C16" s="234">
        <f>'TB Details'!C30</f>
        <v>0</v>
      </c>
      <c r="D16" s="234">
        <f>'TB Details'!E30</f>
        <v>0</v>
      </c>
      <c r="E16" s="234">
        <f>'TB Details'!F30</f>
        <v>0</v>
      </c>
      <c r="F16" s="234">
        <f>'TB Details'!G30</f>
        <v>0</v>
      </c>
      <c r="G16" s="234">
        <f>'TB Details'!H30</f>
        <v>0</v>
      </c>
      <c r="H16" s="234">
        <f>'TB Details'!I30</f>
        <v>0</v>
      </c>
    </row>
    <row r="17" spans="1:8" ht="15">
      <c r="A17" s="49" t="s">
        <v>214</v>
      </c>
      <c r="B17" s="49" t="s">
        <v>572</v>
      </c>
      <c r="C17" s="234">
        <f>SUM('TB Details'!C31:C36)</f>
        <v>98700000</v>
      </c>
      <c r="D17" s="234">
        <f>SUM('TB Details'!E31:E36)</f>
        <v>0</v>
      </c>
      <c r="E17" s="234">
        <f>SUM('TB Details'!F31:F36)</f>
        <v>98700000</v>
      </c>
      <c r="F17" s="234">
        <f>SUM('TB Details'!G31:G36)</f>
        <v>0</v>
      </c>
      <c r="G17" s="234">
        <f>SUM('TB Details'!H31:H36)</f>
        <v>98700000</v>
      </c>
      <c r="H17" s="234">
        <f>SUM('TB Details'!I31:I36)</f>
        <v>4270020372</v>
      </c>
    </row>
    <row r="18" spans="1:8" ht="15">
      <c r="A18" s="49" t="s">
        <v>215</v>
      </c>
      <c r="B18" s="49" t="s">
        <v>527</v>
      </c>
      <c r="C18" s="234">
        <f>'TB Details'!C37+'TB Details'!C38+'TB Details'!C39</f>
        <v>845894240</v>
      </c>
      <c r="D18" s="234">
        <f>'TB Details'!E37+'TB Details'!E38+'TB Details'!E39</f>
        <v>0</v>
      </c>
      <c r="E18" s="234">
        <f>'TB Details'!F37+'TB Details'!F38+'TB Details'!F39</f>
        <v>845894240</v>
      </c>
      <c r="F18" s="234">
        <f>'TB Details'!G37+'TB Details'!G38+'TB Details'!G39</f>
        <v>0</v>
      </c>
      <c r="G18" s="234">
        <f>'TB Details'!H37+'TB Details'!H38+'TB Details'!H39</f>
        <v>845894240</v>
      </c>
      <c r="H18" s="234">
        <f>'TB Details'!I37+'TB Details'!I38+'TB Details'!I39</f>
        <v>1274975026</v>
      </c>
    </row>
    <row r="19" spans="1:8" ht="15">
      <c r="A19" s="49" t="s">
        <v>216</v>
      </c>
      <c r="B19" s="49" t="s">
        <v>532</v>
      </c>
      <c r="C19" s="234">
        <f>'TB Details'!C40</f>
        <v>0</v>
      </c>
      <c r="D19" s="234">
        <f>'TB Details'!E40</f>
        <v>0</v>
      </c>
      <c r="E19" s="234">
        <f>'TB Details'!F40</f>
        <v>0</v>
      </c>
      <c r="F19" s="234">
        <f>'TB Details'!G40</f>
        <v>0</v>
      </c>
      <c r="G19" s="234">
        <f>'TB Details'!H40</f>
        <v>0</v>
      </c>
      <c r="H19" s="234">
        <f>'TB Details'!I40</f>
        <v>0</v>
      </c>
    </row>
    <row r="20" spans="1:8" ht="15">
      <c r="A20" s="49" t="s">
        <v>217</v>
      </c>
      <c r="B20" s="49" t="s">
        <v>88</v>
      </c>
      <c r="C20" s="234">
        <f>'TB Details'!C41</f>
        <v>0</v>
      </c>
      <c r="D20" s="234">
        <f>'TB Details'!E41</f>
        <v>0</v>
      </c>
      <c r="E20" s="234">
        <f>'TB Details'!F41</f>
        <v>0</v>
      </c>
      <c r="F20" s="234">
        <f>'TB Details'!G41</f>
        <v>0</v>
      </c>
      <c r="G20" s="234">
        <f>'TB Details'!H41</f>
        <v>0</v>
      </c>
      <c r="H20" s="234">
        <f>'TB Details'!I41</f>
        <v>0</v>
      </c>
    </row>
    <row r="21" spans="1:8" ht="15">
      <c r="A21" s="49" t="s">
        <v>218</v>
      </c>
      <c r="B21" s="49" t="s">
        <v>192</v>
      </c>
      <c r="C21" s="234">
        <f>'TB Details'!C42+'TB Details'!C43</f>
        <v>0</v>
      </c>
      <c r="D21" s="234">
        <f>'TB Details'!E42+'TB Details'!E43</f>
        <v>0</v>
      </c>
      <c r="E21" s="234">
        <f>'TB Details'!F42+'TB Details'!F43</f>
        <v>0</v>
      </c>
      <c r="F21" s="234">
        <f>'TB Details'!G42+'TB Details'!G43</f>
        <v>0</v>
      </c>
      <c r="G21" s="234">
        <f>'TB Details'!H42+'TB Details'!H43</f>
        <v>0</v>
      </c>
      <c r="H21" s="234">
        <f>'TB Details'!I42+'TB Details'!I43</f>
        <v>0</v>
      </c>
    </row>
    <row r="22" spans="1:8" ht="15">
      <c r="A22" s="49" t="s">
        <v>219</v>
      </c>
      <c r="B22" s="49" t="s">
        <v>533</v>
      </c>
      <c r="C22" s="234">
        <f>'TB Details'!C44+'TB Details'!C45+'TB Details'!C46+'TB Details'!C47</f>
        <v>0</v>
      </c>
      <c r="D22" s="234">
        <f>'TB Details'!E44+'TB Details'!E45+'TB Details'!E46+'TB Details'!E47</f>
        <v>0</v>
      </c>
      <c r="E22" s="234">
        <f>'TB Details'!F44+'TB Details'!F45+'TB Details'!F46+'TB Details'!F47</f>
        <v>0</v>
      </c>
      <c r="F22" s="234">
        <f>'TB Details'!G44+'TB Details'!G45+'TB Details'!G46+'TB Details'!G47</f>
        <v>0</v>
      </c>
      <c r="G22" s="234">
        <f>'TB Details'!H44+'TB Details'!H45+'TB Details'!H46+'TB Details'!H47</f>
        <v>0</v>
      </c>
      <c r="H22" s="234">
        <f>'TB Details'!I44+'TB Details'!I45+'TB Details'!I46+'TB Details'!I47</f>
        <v>0</v>
      </c>
    </row>
    <row r="23" spans="1:8" ht="15">
      <c r="A23" s="49" t="s">
        <v>220</v>
      </c>
      <c r="B23" s="49" t="s">
        <v>534</v>
      </c>
      <c r="C23" s="234">
        <f>'TB Details'!C48</f>
        <v>0</v>
      </c>
      <c r="D23" s="234">
        <f>'TB Details'!E48</f>
        <v>0</v>
      </c>
      <c r="E23" s="234">
        <f>'TB Details'!F48</f>
        <v>0</v>
      </c>
      <c r="F23" s="234">
        <f>'TB Details'!G48</f>
        <v>0</v>
      </c>
      <c r="G23" s="234">
        <f>'TB Details'!H48</f>
        <v>0</v>
      </c>
      <c r="H23" s="234">
        <f>'TB Details'!I48</f>
        <v>0</v>
      </c>
    </row>
    <row r="24" spans="1:8" ht="15">
      <c r="A24" s="49" t="s">
        <v>221</v>
      </c>
      <c r="B24" s="49" t="s">
        <v>573</v>
      </c>
      <c r="C24" s="234">
        <f>'TB Details'!C49</f>
        <v>140140476399</v>
      </c>
      <c r="D24" s="234">
        <f>'TB Details'!E49</f>
        <v>0</v>
      </c>
      <c r="E24" s="234">
        <f>'TB Details'!F49</f>
        <v>140140476399</v>
      </c>
      <c r="F24" s="234">
        <f>'TB Details'!G49</f>
        <v>0</v>
      </c>
      <c r="G24" s="234">
        <f>'TB Details'!H49</f>
        <v>140140476399</v>
      </c>
      <c r="H24" s="234">
        <f>'TB Details'!I49</f>
        <v>118149950454</v>
      </c>
    </row>
    <row r="25" spans="1:8" ht="15">
      <c r="A25" s="49" t="s">
        <v>222</v>
      </c>
      <c r="B25" s="49" t="s">
        <v>574</v>
      </c>
      <c r="C25" s="234">
        <f>'TB Details'!C50</f>
        <v>-83046576973</v>
      </c>
      <c r="D25" s="234">
        <f>'TB Details'!E50</f>
        <v>0</v>
      </c>
      <c r="E25" s="234">
        <f>'TB Details'!F50</f>
        <v>-83046576973</v>
      </c>
      <c r="F25" s="234">
        <f>'TB Details'!G50</f>
        <v>0</v>
      </c>
      <c r="G25" s="234">
        <f>'TB Details'!H50</f>
        <v>-83046576973</v>
      </c>
      <c r="H25" s="234">
        <f>'TB Details'!I50</f>
        <v>-56490632246</v>
      </c>
    </row>
    <row r="26" spans="1:8" ht="15">
      <c r="A26" s="49" t="s">
        <v>223</v>
      </c>
      <c r="B26" s="49" t="s">
        <v>575</v>
      </c>
      <c r="C26" s="234">
        <f>'TB Details'!C51</f>
        <v>0</v>
      </c>
      <c r="D26" s="234">
        <f>'TB Details'!E51</f>
        <v>0</v>
      </c>
      <c r="E26" s="234">
        <f>'TB Details'!F51</f>
        <v>0</v>
      </c>
      <c r="F26" s="234">
        <f>'TB Details'!G51</f>
        <v>0</v>
      </c>
      <c r="G26" s="234">
        <f>'TB Details'!H51</f>
        <v>0</v>
      </c>
      <c r="H26" s="234">
        <f>'TB Details'!I51</f>
        <v>0</v>
      </c>
    </row>
    <row r="27" spans="1:8" ht="15">
      <c r="A27" s="49" t="s">
        <v>224</v>
      </c>
      <c r="B27" s="49" t="s">
        <v>576</v>
      </c>
      <c r="C27" s="234">
        <f>'TB Details'!C52</f>
        <v>0</v>
      </c>
      <c r="D27" s="234">
        <f>'TB Details'!E52</f>
        <v>0</v>
      </c>
      <c r="E27" s="234">
        <f>'TB Details'!F52</f>
        <v>0</v>
      </c>
      <c r="F27" s="234">
        <f>'TB Details'!G52</f>
        <v>0</v>
      </c>
      <c r="G27" s="234">
        <f>'TB Details'!H52</f>
        <v>0</v>
      </c>
      <c r="H27" s="234">
        <f>'TB Details'!I52</f>
        <v>0</v>
      </c>
    </row>
    <row r="28" spans="1:8" ht="15">
      <c r="A28" s="49" t="s">
        <v>225</v>
      </c>
      <c r="B28" s="49" t="s">
        <v>577</v>
      </c>
      <c r="C28" s="234">
        <f>'TB Details'!C53</f>
        <v>3111257069</v>
      </c>
      <c r="D28" s="234">
        <f>'TB Details'!E53</f>
        <v>0</v>
      </c>
      <c r="E28" s="234">
        <f>'TB Details'!F53</f>
        <v>3111257069</v>
      </c>
      <c r="F28" s="234">
        <f>'TB Details'!G53</f>
        <v>0</v>
      </c>
      <c r="G28" s="234">
        <f>'TB Details'!H53</f>
        <v>3111257069</v>
      </c>
      <c r="H28" s="234">
        <f>'TB Details'!I53</f>
        <v>3111257069</v>
      </c>
    </row>
    <row r="29" spans="1:8" ht="15">
      <c r="A29" s="49" t="s">
        <v>226</v>
      </c>
      <c r="B29" s="49" t="s">
        <v>578</v>
      </c>
      <c r="C29" s="234">
        <f>'TB Details'!C54</f>
        <v>-109345573</v>
      </c>
      <c r="D29" s="234">
        <f>'TB Details'!E54</f>
        <v>0</v>
      </c>
      <c r="E29" s="234">
        <f>'TB Details'!F54</f>
        <v>-109345573</v>
      </c>
      <c r="F29" s="234">
        <f>'TB Details'!G54</f>
        <v>0</v>
      </c>
      <c r="G29" s="234">
        <f>'TB Details'!H54</f>
        <v>-109345573</v>
      </c>
      <c r="H29" s="234">
        <f>'TB Details'!I54</f>
        <v>-109345573</v>
      </c>
    </row>
    <row r="30" spans="1:8" ht="15">
      <c r="A30" s="49" t="s">
        <v>227</v>
      </c>
      <c r="B30" s="49" t="s">
        <v>474</v>
      </c>
      <c r="C30" s="234">
        <f>'TB Details'!C55</f>
        <v>868488608</v>
      </c>
      <c r="D30" s="234">
        <f>'TB Details'!E55</f>
        <v>0</v>
      </c>
      <c r="E30" s="234">
        <f>'TB Details'!F55</f>
        <v>868488608</v>
      </c>
      <c r="F30" s="234">
        <f>'TB Details'!G55</f>
        <v>0</v>
      </c>
      <c r="G30" s="234">
        <f>'TB Details'!H55</f>
        <v>868488608</v>
      </c>
      <c r="H30" s="234">
        <f>'TB Details'!I55</f>
        <v>3594738134</v>
      </c>
    </row>
    <row r="31" spans="1:8" ht="15">
      <c r="A31" s="49" t="s">
        <v>228</v>
      </c>
      <c r="B31" s="49" t="s">
        <v>579</v>
      </c>
      <c r="C31" s="234">
        <f>'TB Details'!C56</f>
        <v>0</v>
      </c>
      <c r="D31" s="234">
        <f>'TB Details'!E56</f>
        <v>0</v>
      </c>
      <c r="E31" s="234">
        <f>'TB Details'!F56</f>
        <v>0</v>
      </c>
      <c r="F31" s="234">
        <f>'TB Details'!G56</f>
        <v>0</v>
      </c>
      <c r="G31" s="234">
        <f>'TB Details'!H56</f>
        <v>0</v>
      </c>
      <c r="H31" s="234">
        <f>'TB Details'!I56</f>
        <v>0</v>
      </c>
    </row>
    <row r="32" spans="1:8" ht="15">
      <c r="A32" s="49" t="s">
        <v>229</v>
      </c>
      <c r="B32" s="49" t="s">
        <v>580</v>
      </c>
      <c r="C32" s="234">
        <f>'TB Details'!C57</f>
        <v>0</v>
      </c>
      <c r="D32" s="234">
        <f>'TB Details'!E57</f>
        <v>0</v>
      </c>
      <c r="E32" s="234">
        <f>'TB Details'!F57</f>
        <v>0</v>
      </c>
      <c r="F32" s="234">
        <f>'TB Details'!G57</f>
        <v>0</v>
      </c>
      <c r="G32" s="234">
        <f>'TB Details'!H57</f>
        <v>0</v>
      </c>
      <c r="H32" s="234">
        <f>'TB Details'!I57</f>
        <v>0</v>
      </c>
    </row>
    <row r="33" spans="1:8" ht="15">
      <c r="A33" s="49" t="s">
        <v>230</v>
      </c>
      <c r="B33" s="49" t="s">
        <v>540</v>
      </c>
      <c r="C33" s="234">
        <f>'TB Details'!C58</f>
        <v>0</v>
      </c>
      <c r="D33" s="234">
        <f>'TB Details'!E58</f>
        <v>0</v>
      </c>
      <c r="E33" s="234">
        <f>'TB Details'!F58</f>
        <v>0</v>
      </c>
      <c r="F33" s="234">
        <f>'TB Details'!G58</f>
        <v>0</v>
      </c>
      <c r="G33" s="234">
        <f>'TB Details'!H58</f>
        <v>0</v>
      </c>
      <c r="H33" s="234">
        <f>'TB Details'!I58</f>
        <v>0</v>
      </c>
    </row>
    <row r="34" spans="1:8" ht="15">
      <c r="A34" s="49" t="s">
        <v>231</v>
      </c>
      <c r="B34" s="49" t="s">
        <v>581</v>
      </c>
      <c r="C34" s="234">
        <f>'TB Details'!C59+'TB Details'!C60</f>
        <v>0</v>
      </c>
      <c r="D34" s="234">
        <f>'TB Details'!E59+'TB Details'!E60</f>
        <v>0</v>
      </c>
      <c r="E34" s="234">
        <f>'TB Details'!F59+'TB Details'!F60</f>
        <v>0</v>
      </c>
      <c r="F34" s="234">
        <f>'TB Details'!G59+'TB Details'!G60</f>
        <v>0</v>
      </c>
      <c r="G34" s="234">
        <f>'TB Details'!H59+'TB Details'!H60</f>
        <v>0</v>
      </c>
      <c r="H34" s="234">
        <f>'TB Details'!I59+'TB Details'!I60</f>
        <v>0</v>
      </c>
    </row>
    <row r="35" spans="1:8" ht="15">
      <c r="A35" s="49" t="s">
        <v>232</v>
      </c>
      <c r="B35" s="49" t="s">
        <v>473</v>
      </c>
      <c r="C35" s="234">
        <f>'TB Details'!C61+'TB Details'!C62+'TB Details'!C63+'TB Details'!C64+'TB Details'!C65</f>
        <v>3000000000</v>
      </c>
      <c r="D35" s="234">
        <f>'TB Details'!E61+'TB Details'!E62+'TB Details'!E63+'TB Details'!E64+'TB Details'!E65</f>
        <v>0</v>
      </c>
      <c r="E35" s="234">
        <f>'TB Details'!F61+'TB Details'!F62+'TB Details'!F63+'TB Details'!F64+'TB Details'!F65</f>
        <v>3000000000</v>
      </c>
      <c r="F35" s="234">
        <f>'TB Details'!G61+'TB Details'!G62+'TB Details'!G63+'TB Details'!G64+'TB Details'!G65</f>
        <v>0</v>
      </c>
      <c r="G35" s="234">
        <f>'TB Details'!H61+'TB Details'!H62+'TB Details'!H63+'TB Details'!H64+'TB Details'!H65</f>
        <v>3000000000</v>
      </c>
      <c r="H35" s="234">
        <f>'TB Details'!I61+'TB Details'!I62+'TB Details'!I63+'TB Details'!I64+'TB Details'!I65</f>
        <v>3000000000</v>
      </c>
    </row>
    <row r="36" spans="1:8" ht="15">
      <c r="A36" s="49" t="s">
        <v>233</v>
      </c>
      <c r="B36" s="49" t="s">
        <v>91</v>
      </c>
      <c r="C36" s="234">
        <f>'TB Details'!C66</f>
        <v>0</v>
      </c>
      <c r="D36" s="234">
        <f>'TB Details'!E66</f>
        <v>0</v>
      </c>
      <c r="E36" s="234">
        <f>'TB Details'!F66</f>
        <v>0</v>
      </c>
      <c r="F36" s="234">
        <f>'TB Details'!G66</f>
        <v>0</v>
      </c>
      <c r="G36" s="234">
        <f>'TB Details'!H66</f>
        <v>0</v>
      </c>
      <c r="H36" s="234">
        <f>'TB Details'!I66</f>
        <v>0</v>
      </c>
    </row>
    <row r="37" spans="1:8" ht="15">
      <c r="A37" s="49" t="s">
        <v>234</v>
      </c>
      <c r="B37" s="49" t="s">
        <v>475</v>
      </c>
      <c r="C37" s="234">
        <f>SUM('TB Details'!C67:C71)</f>
        <v>300273181</v>
      </c>
      <c r="D37" s="234">
        <f>SUM('TB Details'!E67:E71)</f>
        <v>0</v>
      </c>
      <c r="E37" s="234">
        <f>SUM('TB Details'!F67:F71)</f>
        <v>300273181</v>
      </c>
      <c r="F37" s="234">
        <f>SUM('TB Details'!G67:G71)</f>
        <v>0</v>
      </c>
      <c r="G37" s="234">
        <f>SUM('TB Details'!H67:H71)</f>
        <v>300273181</v>
      </c>
      <c r="H37" s="234">
        <f>SUM('TB Details'!I67:I71)</f>
        <v>247779962</v>
      </c>
    </row>
    <row r="38" spans="1:8" ht="15">
      <c r="A38" s="49" t="s">
        <v>235</v>
      </c>
      <c r="B38" s="49" t="s">
        <v>543</v>
      </c>
      <c r="C38" s="234">
        <f>SUM('TB Details'!C72:C75)</f>
        <v>0</v>
      </c>
      <c r="D38" s="234">
        <f>SUM('TB Details'!E72:E75)</f>
        <v>0</v>
      </c>
      <c r="E38" s="234">
        <f>SUM('TB Details'!F72:F75)</f>
        <v>0</v>
      </c>
      <c r="F38" s="234">
        <f>SUM('TB Details'!G72:G75)</f>
        <v>0</v>
      </c>
      <c r="G38" s="234">
        <f>SUM('TB Details'!H72:H75)</f>
        <v>0</v>
      </c>
      <c r="H38" s="234">
        <f>SUM('TB Details'!I72:I75)</f>
        <v>0</v>
      </c>
    </row>
    <row r="39" spans="1:8" ht="15">
      <c r="A39" s="49" t="s">
        <v>236</v>
      </c>
      <c r="B39" s="49" t="s">
        <v>542</v>
      </c>
      <c r="C39" s="234">
        <f>'TB Details'!C76</f>
        <v>0</v>
      </c>
      <c r="D39" s="234">
        <f>'TB Details'!E76</f>
        <v>0</v>
      </c>
      <c r="E39" s="234">
        <f>'TB Details'!F76</f>
        <v>0</v>
      </c>
      <c r="F39" s="234">
        <f>'TB Details'!G76</f>
        <v>0</v>
      </c>
      <c r="G39" s="234">
        <f>'TB Details'!H76</f>
        <v>0</v>
      </c>
      <c r="H39" s="234">
        <f>'TB Details'!I76</f>
        <v>0</v>
      </c>
    </row>
    <row r="40" spans="1:8" ht="15">
      <c r="A40" s="49">
        <v>269</v>
      </c>
      <c r="B40" s="49" t="s">
        <v>565</v>
      </c>
      <c r="C40" s="234">
        <f>'TB Details'!C77</f>
        <v>0</v>
      </c>
      <c r="D40" s="234">
        <f>'TB Details'!E77</f>
        <v>0</v>
      </c>
      <c r="E40" s="234">
        <f>'TB Details'!F77</f>
        <v>0</v>
      </c>
      <c r="F40" s="234">
        <f>'TB Details'!G77</f>
        <v>0</v>
      </c>
      <c r="G40" s="234">
        <f>'TB Details'!H77</f>
        <v>0</v>
      </c>
      <c r="H40" s="234">
        <f>'TB Details'!I77</f>
        <v>0</v>
      </c>
    </row>
    <row r="41" spans="1:8" ht="15">
      <c r="A41" s="49" t="s">
        <v>237</v>
      </c>
      <c r="B41" s="49" t="s">
        <v>544</v>
      </c>
      <c r="C41" s="234">
        <f>'TB Details'!C78+'TB Details'!C79</f>
        <v>0</v>
      </c>
      <c r="D41" s="234">
        <f>'TB Details'!E78+'TB Details'!E79</f>
        <v>0</v>
      </c>
      <c r="E41" s="234">
        <f>'TB Details'!F78+'TB Details'!F79</f>
        <v>0</v>
      </c>
      <c r="F41" s="234">
        <f>'TB Details'!G78+'TB Details'!G79</f>
        <v>0</v>
      </c>
      <c r="G41" s="234">
        <f>'TB Details'!H78+'TB Details'!H79</f>
        <v>0</v>
      </c>
      <c r="H41" s="234">
        <f>'TB Details'!I78+'TB Details'!I79</f>
        <v>-12000000000</v>
      </c>
    </row>
    <row r="42" spans="1:8" ht="15">
      <c r="A42" s="49" t="s">
        <v>238</v>
      </c>
      <c r="B42" s="49" t="s">
        <v>545</v>
      </c>
      <c r="C42" s="234">
        <f>'TB Details'!C80</f>
        <v>-3669645870.55</v>
      </c>
      <c r="D42" s="234">
        <f>'TB Details'!E80</f>
        <v>0</v>
      </c>
      <c r="E42" s="234">
        <f>'TB Details'!F80</f>
        <v>-3669645870.55</v>
      </c>
      <c r="F42" s="234">
        <f>'TB Details'!G80</f>
        <v>0</v>
      </c>
      <c r="G42" s="234">
        <f>'TB Details'!H80</f>
        <v>-3669645870.55</v>
      </c>
      <c r="H42" s="234">
        <f>'TB Details'!I80</f>
        <v>-51702568527.53</v>
      </c>
    </row>
    <row r="43" spans="1:8" ht="15">
      <c r="A43" s="49" t="s">
        <v>239</v>
      </c>
      <c r="B43" s="49" t="s">
        <v>479</v>
      </c>
      <c r="C43" s="234">
        <f>'TB Details'!C81</f>
        <v>-8016009750</v>
      </c>
      <c r="D43" s="234">
        <f>'TB Details'!E81</f>
        <v>0</v>
      </c>
      <c r="E43" s="234">
        <f>'TB Details'!F81</f>
        <v>-8016009750</v>
      </c>
      <c r="F43" s="234">
        <f>'TB Details'!G81</f>
        <v>0</v>
      </c>
      <c r="G43" s="234">
        <f>'TB Details'!H81</f>
        <v>-8016009750</v>
      </c>
      <c r="H43" s="234">
        <f>'TB Details'!I81</f>
        <v>-35853249217</v>
      </c>
    </row>
    <row r="44" spans="1:8" ht="15">
      <c r="A44" s="49" t="s">
        <v>240</v>
      </c>
      <c r="B44" s="49" t="s">
        <v>197</v>
      </c>
      <c r="C44" s="234">
        <f>SUM('TB Details'!C82:C90)</f>
        <v>-28390077688</v>
      </c>
      <c r="D44" s="234">
        <f>SUM('TB Details'!E82:E90)</f>
        <v>0</v>
      </c>
      <c r="E44" s="234">
        <f>SUM('TB Details'!F82:F90)</f>
        <v>-28390077688</v>
      </c>
      <c r="F44" s="234">
        <f>SUM('TB Details'!G82:G90)</f>
        <v>0</v>
      </c>
      <c r="G44" s="234">
        <f>SUM('TB Details'!H82:H90)</f>
        <v>-28390077688</v>
      </c>
      <c r="H44" s="234">
        <f>SUM('TB Details'!I82:I90)</f>
        <v>-10200066565</v>
      </c>
    </row>
    <row r="45" spans="1:8" ht="15">
      <c r="A45" s="49" t="s">
        <v>241</v>
      </c>
      <c r="B45" s="49" t="s">
        <v>92</v>
      </c>
      <c r="C45" s="234">
        <f>'TB Details'!C91</f>
        <v>-5347321595</v>
      </c>
      <c r="D45" s="234">
        <f>'TB Details'!E91</f>
        <v>0</v>
      </c>
      <c r="E45" s="234">
        <f>'TB Details'!F91</f>
        <v>-5347321595</v>
      </c>
      <c r="F45" s="234">
        <f>'TB Details'!G91</f>
        <v>0</v>
      </c>
      <c r="G45" s="234">
        <f>'TB Details'!H91</f>
        <v>-5347321595</v>
      </c>
      <c r="H45" s="234">
        <f>'TB Details'!I91</f>
        <v>-244320000</v>
      </c>
    </row>
    <row r="46" spans="1:8" ht="15">
      <c r="A46" s="49" t="s">
        <v>242</v>
      </c>
      <c r="B46" s="49" t="s">
        <v>483</v>
      </c>
      <c r="C46" s="234">
        <f>SUM('TB Details'!C92:C95)</f>
        <v>-10792691125</v>
      </c>
      <c r="D46" s="234">
        <f>SUM('TB Details'!E92:E95)</f>
        <v>0</v>
      </c>
      <c r="E46" s="234">
        <f>SUM('TB Details'!F92:F95)</f>
        <v>-10792691125</v>
      </c>
      <c r="F46" s="234">
        <f>SUM('TB Details'!G92:G95)</f>
        <v>0</v>
      </c>
      <c r="G46" s="234">
        <f>SUM('TB Details'!H92:H95)</f>
        <v>-10792691125</v>
      </c>
      <c r="H46" s="234">
        <f>SUM('TB Details'!I92:I95)</f>
        <v>-15420664650</v>
      </c>
    </row>
    <row r="47" spans="1:8" ht="15">
      <c r="A47" s="49" t="s">
        <v>243</v>
      </c>
      <c r="B47" s="49" t="s">
        <v>546</v>
      </c>
      <c r="C47" s="234">
        <f>'TB Details'!C96</f>
        <v>0</v>
      </c>
      <c r="D47" s="234">
        <f>'TB Details'!E96</f>
        <v>0</v>
      </c>
      <c r="E47" s="234">
        <f>'TB Details'!F96</f>
        <v>0</v>
      </c>
      <c r="F47" s="234">
        <f>'TB Details'!G96</f>
        <v>0</v>
      </c>
      <c r="G47" s="234">
        <f>'TB Details'!H96</f>
        <v>0</v>
      </c>
      <c r="H47" s="234">
        <f>'TB Details'!I96</f>
        <v>0</v>
      </c>
    </row>
    <row r="48" spans="1:8" ht="15">
      <c r="A48" s="49" t="s">
        <v>244</v>
      </c>
      <c r="B48" s="49" t="s">
        <v>93</v>
      </c>
      <c r="C48" s="234">
        <f>'TB Details'!C97</f>
        <v>0</v>
      </c>
      <c r="D48" s="234">
        <f>'TB Details'!E97</f>
        <v>0</v>
      </c>
      <c r="E48" s="234">
        <f>'TB Details'!F97</f>
        <v>0</v>
      </c>
      <c r="F48" s="234">
        <f>'TB Details'!G97</f>
        <v>0</v>
      </c>
      <c r="G48" s="234">
        <f>'TB Details'!H97</f>
        <v>0</v>
      </c>
      <c r="H48" s="234">
        <f>'TB Details'!I97</f>
        <v>0</v>
      </c>
    </row>
    <row r="49" spans="1:8" ht="15">
      <c r="A49" s="49" t="s">
        <v>245</v>
      </c>
      <c r="B49" s="49" t="s">
        <v>94</v>
      </c>
      <c r="C49" s="234">
        <f>SUM('TB Details'!C98:C105)</f>
        <v>-2018619824</v>
      </c>
      <c r="D49" s="234">
        <f>SUM('TB Details'!E98:E105)</f>
        <v>0</v>
      </c>
      <c r="E49" s="234">
        <f>SUM('TB Details'!F98:F105)</f>
        <v>-2018619824</v>
      </c>
      <c r="F49" s="234">
        <f>SUM('TB Details'!G98:G105)</f>
        <v>0</v>
      </c>
      <c r="G49" s="234">
        <f>SUM('TB Details'!H98:H105)</f>
        <v>-2018619824</v>
      </c>
      <c r="H49" s="234">
        <f>SUM('TB Details'!I98:I105)</f>
        <v>-2344658978</v>
      </c>
    </row>
    <row r="50" spans="1:8" ht="15">
      <c r="A50" s="49" t="s">
        <v>246</v>
      </c>
      <c r="B50" s="49" t="s">
        <v>95</v>
      </c>
      <c r="C50" s="234">
        <f>'TB Details'!C106</f>
        <v>0</v>
      </c>
      <c r="D50" s="234">
        <f>'TB Details'!E106</f>
        <v>0</v>
      </c>
      <c r="E50" s="234">
        <f>'TB Details'!F106</f>
        <v>0</v>
      </c>
      <c r="F50" s="234">
        <f>'TB Details'!G106</f>
        <v>0</v>
      </c>
      <c r="G50" s="234">
        <f>'TB Details'!H106</f>
        <v>0</v>
      </c>
      <c r="H50" s="234">
        <f>'TB Details'!I106</f>
        <v>0</v>
      </c>
    </row>
    <row r="51" spans="1:8" ht="15">
      <c r="A51" s="49">
        <v>323</v>
      </c>
      <c r="B51" s="51" t="s">
        <v>130</v>
      </c>
      <c r="C51" s="234">
        <f>'TB Details'!C107</f>
        <v>-1672581873</v>
      </c>
      <c r="D51" s="234">
        <f>'TB Details'!E107</f>
        <v>0</v>
      </c>
      <c r="E51" s="234">
        <f>'TB Details'!F107</f>
        <v>-1672581873</v>
      </c>
      <c r="F51" s="234">
        <f>'TB Details'!G107</f>
        <v>0</v>
      </c>
      <c r="G51" s="234">
        <f>'TB Details'!H107</f>
        <v>-1672581873</v>
      </c>
      <c r="H51" s="234">
        <f>'TB Details'!I107</f>
        <v>-2836683827</v>
      </c>
    </row>
    <row r="52" spans="1:8" ht="15">
      <c r="A52" s="49" t="s">
        <v>247</v>
      </c>
      <c r="B52" s="49" t="s">
        <v>547</v>
      </c>
      <c r="C52" s="234">
        <f>'TB Details'!C108</f>
        <v>0</v>
      </c>
      <c r="D52" s="234">
        <f>'TB Details'!E108</f>
        <v>0</v>
      </c>
      <c r="E52" s="234">
        <f>'TB Details'!F108</f>
        <v>0</v>
      </c>
      <c r="F52" s="234">
        <f>'TB Details'!G108</f>
        <v>0</v>
      </c>
      <c r="G52" s="234">
        <f>'TB Details'!H108</f>
        <v>0</v>
      </c>
      <c r="H52" s="234">
        <f>'TB Details'!I108</f>
        <v>0</v>
      </c>
    </row>
    <row r="53" spans="1:8" ht="15">
      <c r="A53" s="49" t="s">
        <v>248</v>
      </c>
      <c r="B53" s="49" t="s">
        <v>548</v>
      </c>
      <c r="C53" s="234">
        <f>'TB Details'!C109+'TB Details'!C110</f>
        <v>0</v>
      </c>
      <c r="D53" s="234">
        <f>'TB Details'!E109+'TB Details'!E110</f>
        <v>0</v>
      </c>
      <c r="E53" s="234">
        <f>'TB Details'!F109+'TB Details'!F110</f>
        <v>0</v>
      </c>
      <c r="F53" s="234">
        <f>'TB Details'!G109+'TB Details'!G110</f>
        <v>0</v>
      </c>
      <c r="G53" s="234">
        <f>'TB Details'!H109+'TB Details'!H110</f>
        <v>0</v>
      </c>
      <c r="H53" s="234">
        <f>'TB Details'!I109+'TB Details'!I110</f>
        <v>0</v>
      </c>
    </row>
    <row r="54" spans="1:8" ht="15">
      <c r="A54" s="49" t="s">
        <v>249</v>
      </c>
      <c r="B54" s="49" t="s">
        <v>549</v>
      </c>
      <c r="C54" s="234">
        <f>'TB Details'!C111</f>
        <v>0</v>
      </c>
      <c r="D54" s="234">
        <f>'TB Details'!E111</f>
        <v>0</v>
      </c>
      <c r="E54" s="234">
        <f>'TB Details'!F111</f>
        <v>0</v>
      </c>
      <c r="F54" s="234">
        <f>'TB Details'!G111</f>
        <v>0</v>
      </c>
      <c r="G54" s="234">
        <f>'TB Details'!H111</f>
        <v>0</v>
      </c>
      <c r="H54" s="234">
        <f>'TB Details'!I111</f>
        <v>0</v>
      </c>
    </row>
    <row r="55" spans="1:8" ht="15">
      <c r="A55" s="49" t="s">
        <v>250</v>
      </c>
      <c r="B55" s="49" t="s">
        <v>550</v>
      </c>
      <c r="C55" s="234">
        <f>SUM('TB Details'!C112:C116)</f>
        <v>0</v>
      </c>
      <c r="D55" s="234">
        <f>SUM('TB Details'!E112:E116)</f>
        <v>0</v>
      </c>
      <c r="E55" s="234">
        <f>SUM('TB Details'!F112:F116)</f>
        <v>0</v>
      </c>
      <c r="F55" s="234">
        <f>SUM('TB Details'!G112:G116)</f>
        <v>0</v>
      </c>
      <c r="G55" s="234">
        <f>SUM('TB Details'!H112:H116)</f>
        <v>0</v>
      </c>
      <c r="H55" s="234">
        <f>SUM('TB Details'!I112:I116)</f>
        <v>-17086315664</v>
      </c>
    </row>
    <row r="56" spans="1:8" ht="15">
      <c r="A56" s="49" t="s">
        <v>251</v>
      </c>
      <c r="B56" s="49" t="s">
        <v>72</v>
      </c>
      <c r="C56" s="234">
        <f>'TB Details'!C117+'TB Details'!C118</f>
        <v>0</v>
      </c>
      <c r="D56" s="234">
        <f>'TB Details'!E117+'TB Details'!E118</f>
        <v>0</v>
      </c>
      <c r="E56" s="234">
        <f>'TB Details'!F117+'TB Details'!F118</f>
        <v>0</v>
      </c>
      <c r="F56" s="234">
        <f>'TB Details'!G117+'TB Details'!G118</f>
        <v>0</v>
      </c>
      <c r="G56" s="234">
        <f>'TB Details'!H117+'TB Details'!H118</f>
        <v>0</v>
      </c>
      <c r="H56" s="234">
        <f>'TB Details'!I117+'TB Details'!I118</f>
        <v>0</v>
      </c>
    </row>
    <row r="57" spans="1:8" ht="15">
      <c r="A57" s="49" t="s">
        <v>252</v>
      </c>
      <c r="B57" s="49" t="s">
        <v>96</v>
      </c>
      <c r="C57" s="234">
        <f>'TB Details'!C119</f>
        <v>-491415588</v>
      </c>
      <c r="D57" s="234">
        <f>'TB Details'!E119</f>
        <v>0</v>
      </c>
      <c r="E57" s="234">
        <f>'TB Details'!F119</f>
        <v>-491415588</v>
      </c>
      <c r="F57" s="234">
        <f>'TB Details'!G119</f>
        <v>0</v>
      </c>
      <c r="G57" s="234">
        <f>'TB Details'!H119</f>
        <v>-491415588</v>
      </c>
      <c r="H57" s="234">
        <f>'TB Details'!I119</f>
        <v>-491415588</v>
      </c>
    </row>
    <row r="58" spans="1:8" ht="15">
      <c r="A58" s="49" t="s">
        <v>253</v>
      </c>
      <c r="B58" s="49" t="s">
        <v>98</v>
      </c>
      <c r="C58" s="234">
        <f>'TB Details'!C120</f>
        <v>0</v>
      </c>
      <c r="D58" s="234">
        <f>'TB Details'!E120</f>
        <v>0</v>
      </c>
      <c r="E58" s="234">
        <f>'TB Details'!F120</f>
        <v>0</v>
      </c>
      <c r="F58" s="234">
        <f>'TB Details'!G120</f>
        <v>0</v>
      </c>
      <c r="G58" s="234">
        <f>'TB Details'!H120</f>
        <v>0</v>
      </c>
      <c r="H58" s="234">
        <f>'TB Details'!I120</f>
        <v>0</v>
      </c>
    </row>
    <row r="59" spans="1:8" ht="15">
      <c r="A59" s="49">
        <v>338</v>
      </c>
      <c r="B59" s="51" t="s">
        <v>131</v>
      </c>
      <c r="C59" s="234">
        <f>'TB Details'!C121</f>
        <v>0</v>
      </c>
      <c r="D59" s="234">
        <f>'TB Details'!E121</f>
        <v>0</v>
      </c>
      <c r="E59" s="234">
        <f>'TB Details'!F121</f>
        <v>0</v>
      </c>
      <c r="F59" s="234">
        <f>'TB Details'!G121</f>
        <v>0</v>
      </c>
      <c r="G59" s="234">
        <f>'TB Details'!H121</f>
        <v>0</v>
      </c>
      <c r="H59" s="234">
        <f>'TB Details'!I121</f>
        <v>0</v>
      </c>
    </row>
    <row r="60" spans="1:8" ht="15">
      <c r="A60" s="49">
        <v>339</v>
      </c>
      <c r="B60" s="51" t="s">
        <v>132</v>
      </c>
      <c r="C60" s="234">
        <f>'TB Details'!C122</f>
        <v>0</v>
      </c>
      <c r="D60" s="234">
        <f>'TB Details'!E122</f>
        <v>0</v>
      </c>
      <c r="E60" s="234">
        <f>'TB Details'!F122</f>
        <v>0</v>
      </c>
      <c r="F60" s="234">
        <f>'TB Details'!G122</f>
        <v>0</v>
      </c>
      <c r="G60" s="234">
        <f>'TB Details'!H122</f>
        <v>0</v>
      </c>
      <c r="H60" s="234">
        <f>'TB Details'!I122</f>
        <v>0</v>
      </c>
    </row>
    <row r="61" spans="1:8" ht="15">
      <c r="A61" s="49" t="s">
        <v>254</v>
      </c>
      <c r="B61" s="49" t="s">
        <v>551</v>
      </c>
      <c r="C61" s="234">
        <f>'TB Details'!C123</f>
        <v>-68000000000</v>
      </c>
      <c r="D61" s="234">
        <f>'TB Details'!E123</f>
        <v>0</v>
      </c>
      <c r="E61" s="234">
        <f>'TB Details'!F123</f>
        <v>-68000000000</v>
      </c>
      <c r="F61" s="234">
        <f>'TB Details'!G123</f>
        <v>0</v>
      </c>
      <c r="G61" s="234">
        <f>'TB Details'!H123</f>
        <v>-68000000000</v>
      </c>
      <c r="H61" s="234">
        <f>'TB Details'!I123</f>
        <v>-50000000000</v>
      </c>
    </row>
    <row r="62" spans="1:8" ht="15">
      <c r="A62" s="49" t="s">
        <v>255</v>
      </c>
      <c r="B62" s="49" t="s">
        <v>552</v>
      </c>
      <c r="C62" s="234">
        <f>'TB Details'!C124</f>
        <v>-3998638028</v>
      </c>
      <c r="D62" s="234">
        <f>'TB Details'!E124</f>
        <v>0</v>
      </c>
      <c r="E62" s="234">
        <f>'TB Details'!F124</f>
        <v>-3998638028</v>
      </c>
      <c r="F62" s="234">
        <f>'TB Details'!G124</f>
        <v>0</v>
      </c>
      <c r="G62" s="234">
        <f>'TB Details'!H124</f>
        <v>-3998638028</v>
      </c>
      <c r="H62" s="234">
        <f>'TB Details'!I124</f>
        <v>-3998638028</v>
      </c>
    </row>
    <row r="63" spans="1:8" ht="15">
      <c r="A63" s="49" t="s">
        <v>256</v>
      </c>
      <c r="B63" s="49" t="s">
        <v>102</v>
      </c>
      <c r="C63" s="234">
        <f>'TB Details'!C125</f>
        <v>0</v>
      </c>
      <c r="D63" s="234">
        <f>'TB Details'!E125</f>
        <v>0</v>
      </c>
      <c r="E63" s="234">
        <f>'TB Details'!F125</f>
        <v>0</v>
      </c>
      <c r="F63" s="234">
        <f>'TB Details'!G125</f>
        <v>0</v>
      </c>
      <c r="G63" s="234">
        <f>'TB Details'!H125</f>
        <v>0</v>
      </c>
      <c r="H63" s="234">
        <f>'TB Details'!I125</f>
        <v>0</v>
      </c>
    </row>
    <row r="64" spans="1:8" ht="15">
      <c r="A64" s="49" t="s">
        <v>257</v>
      </c>
      <c r="B64" s="49" t="s">
        <v>103</v>
      </c>
      <c r="C64" s="234">
        <f>'TB Details'!C126</f>
        <v>0</v>
      </c>
      <c r="D64" s="234">
        <f>'TB Details'!E126</f>
        <v>0</v>
      </c>
      <c r="E64" s="234">
        <f>'TB Details'!F126</f>
        <v>0</v>
      </c>
      <c r="F64" s="234">
        <f>'TB Details'!G126</f>
        <v>0</v>
      </c>
      <c r="G64" s="234">
        <f>'TB Details'!H126</f>
        <v>0</v>
      </c>
      <c r="H64" s="234">
        <f>'TB Details'!I126</f>
        <v>0</v>
      </c>
    </row>
    <row r="65" spans="1:8" ht="15">
      <c r="A65" s="49" t="s">
        <v>258</v>
      </c>
      <c r="B65" s="49" t="s">
        <v>62</v>
      </c>
      <c r="C65" s="234">
        <f>'TB Details'!C127</f>
        <v>0</v>
      </c>
      <c r="D65" s="234">
        <f>'TB Details'!E127</f>
        <v>0</v>
      </c>
      <c r="E65" s="234">
        <f>'TB Details'!F127</f>
        <v>0</v>
      </c>
      <c r="F65" s="234">
        <f>'TB Details'!G127</f>
        <v>0</v>
      </c>
      <c r="G65" s="234">
        <f>'TB Details'!H127</f>
        <v>0</v>
      </c>
      <c r="H65" s="234">
        <f>'TB Details'!I127</f>
        <v>0</v>
      </c>
    </row>
    <row r="66" spans="1:8" ht="15">
      <c r="A66" s="49" t="s">
        <v>259</v>
      </c>
      <c r="B66" s="49" t="s">
        <v>554</v>
      </c>
      <c r="C66" s="234">
        <f>'TB Details'!C128</f>
        <v>0</v>
      </c>
      <c r="D66" s="234">
        <f>'TB Details'!E128</f>
        <v>0</v>
      </c>
      <c r="E66" s="234">
        <f>'TB Details'!F128</f>
        <v>0</v>
      </c>
      <c r="F66" s="234">
        <f>'TB Details'!G128</f>
        <v>0</v>
      </c>
      <c r="G66" s="234">
        <f>'TB Details'!H128</f>
        <v>0</v>
      </c>
      <c r="H66" s="234">
        <f>'TB Details'!I128</f>
        <v>0</v>
      </c>
    </row>
    <row r="67" spans="1:8" ht="15">
      <c r="A67" s="49" t="s">
        <v>260</v>
      </c>
      <c r="B67" s="49" t="s">
        <v>484</v>
      </c>
      <c r="C67" s="234">
        <f>'TB Details'!C129</f>
        <v>-7362077556</v>
      </c>
      <c r="D67" s="234">
        <f>'TB Details'!E129</f>
        <v>0</v>
      </c>
      <c r="E67" s="234">
        <f>'TB Details'!F129</f>
        <v>-7362077556</v>
      </c>
      <c r="F67" s="234">
        <f>'TB Details'!G129</f>
        <v>0</v>
      </c>
      <c r="G67" s="234">
        <f>'TB Details'!H129</f>
        <v>-7362077556</v>
      </c>
      <c r="H67" s="234">
        <f>'TB Details'!I129</f>
        <v>-7362077556</v>
      </c>
    </row>
    <row r="68" spans="1:8" ht="15">
      <c r="A68" s="49" t="s">
        <v>261</v>
      </c>
      <c r="B68" s="49" t="s">
        <v>485</v>
      </c>
      <c r="C68" s="234">
        <f>'TB Details'!C130</f>
        <v>-3681038777</v>
      </c>
      <c r="D68" s="234">
        <f>'TB Details'!E130</f>
        <v>0</v>
      </c>
      <c r="E68" s="234">
        <f>'TB Details'!F130</f>
        <v>-3681038777</v>
      </c>
      <c r="F68" s="234">
        <f>'TB Details'!G130</f>
        <v>0</v>
      </c>
      <c r="G68" s="234">
        <f>'TB Details'!H130</f>
        <v>-3681038777</v>
      </c>
      <c r="H68" s="234">
        <f>'TB Details'!I130</f>
        <v>-3681038777</v>
      </c>
    </row>
    <row r="69" spans="1:8" ht="15">
      <c r="A69" s="49" t="s">
        <v>262</v>
      </c>
      <c r="B69" s="49" t="s">
        <v>555</v>
      </c>
      <c r="C69" s="234">
        <f>'TB Details'!C131</f>
        <v>0</v>
      </c>
      <c r="D69" s="234">
        <f>'TB Details'!E131</f>
        <v>0</v>
      </c>
      <c r="E69" s="234">
        <f>'TB Details'!F131</f>
        <v>0</v>
      </c>
      <c r="F69" s="234">
        <f>'TB Details'!G131</f>
        <v>0</v>
      </c>
      <c r="G69" s="234">
        <f>'TB Details'!H131</f>
        <v>0</v>
      </c>
      <c r="H69" s="234">
        <f>'TB Details'!I131</f>
        <v>0</v>
      </c>
    </row>
    <row r="70" spans="1:8" ht="15">
      <c r="A70" s="49" t="s">
        <v>263</v>
      </c>
      <c r="B70" s="49" t="s">
        <v>559</v>
      </c>
      <c r="C70" s="234">
        <f>'TB Details'!C132</f>
        <v>-85825286129.06</v>
      </c>
      <c r="D70" s="234">
        <f>'TB Details'!E132</f>
        <v>0</v>
      </c>
      <c r="E70" s="234">
        <f>'TB Details'!F132</f>
        <v>-85825286129.06</v>
      </c>
      <c r="F70" s="234">
        <f>'TB Details'!G132</f>
        <v>0</v>
      </c>
      <c r="G70" s="234">
        <f>'TB Details'!H132</f>
        <v>-85825286129.06</v>
      </c>
      <c r="H70" s="234">
        <f>'TB Details'!I132</f>
        <v>-34578212615.88</v>
      </c>
    </row>
    <row r="71" spans="1:8" ht="15">
      <c r="A71" s="49" t="s">
        <v>264</v>
      </c>
      <c r="B71" s="49" t="s">
        <v>182</v>
      </c>
      <c r="C71" s="234">
        <f>'TB Details'!C133</f>
        <v>0</v>
      </c>
      <c r="D71" s="234">
        <f>'TB Details'!E133</f>
        <v>0</v>
      </c>
      <c r="E71" s="234">
        <f>'TB Details'!F133</f>
        <v>0</v>
      </c>
      <c r="F71" s="234">
        <f>'TB Details'!G133</f>
        <v>0</v>
      </c>
      <c r="G71" s="234">
        <f>'TB Details'!H133</f>
        <v>0</v>
      </c>
      <c r="H71" s="234">
        <f>'TB Details'!I133</f>
        <v>0</v>
      </c>
    </row>
    <row r="72" spans="1:8" ht="15">
      <c r="A72" s="51">
        <v>422</v>
      </c>
      <c r="B72" s="51" t="s">
        <v>133</v>
      </c>
      <c r="C72" s="234">
        <f>'TB Details'!C134</f>
        <v>0</v>
      </c>
      <c r="D72" s="234">
        <f>'TB Details'!E134</f>
        <v>0</v>
      </c>
      <c r="E72" s="234">
        <f>'TB Details'!F134</f>
        <v>0</v>
      </c>
      <c r="F72" s="234">
        <f>'TB Details'!G134</f>
        <v>0</v>
      </c>
      <c r="G72" s="234">
        <f>'TB Details'!H134</f>
        <v>0</v>
      </c>
      <c r="H72" s="234">
        <f>'TB Details'!I134</f>
        <v>0</v>
      </c>
    </row>
    <row r="73" spans="1:8" ht="15">
      <c r="A73" s="49" t="s">
        <v>265</v>
      </c>
      <c r="B73" s="49" t="s">
        <v>556</v>
      </c>
      <c r="C73" s="234">
        <f>'TB Details'!C135+'TB Details'!C136</f>
        <v>0</v>
      </c>
      <c r="D73" s="234">
        <f>'TB Details'!E135+'TB Details'!E136</f>
        <v>0</v>
      </c>
      <c r="E73" s="234">
        <f>'TB Details'!F135+'TB Details'!F136</f>
        <v>0</v>
      </c>
      <c r="F73" s="234">
        <f>'TB Details'!G135+'TB Details'!G136</f>
        <v>0</v>
      </c>
      <c r="G73" s="234">
        <f>'TB Details'!H135+'TB Details'!H136</f>
        <v>0</v>
      </c>
      <c r="H73" s="234">
        <f>'TB Details'!I135+'TB Details'!I136</f>
        <v>0</v>
      </c>
    </row>
    <row r="74" spans="1:8" ht="15">
      <c r="A74" s="49" t="s">
        <v>266</v>
      </c>
      <c r="B74" s="49" t="s">
        <v>486</v>
      </c>
      <c r="C74" s="234">
        <f>'TB Details'!C137</f>
        <v>0</v>
      </c>
      <c r="D74" s="234">
        <f>'TB Details'!E137</f>
        <v>0</v>
      </c>
      <c r="E74" s="234">
        <f>'TB Details'!F137</f>
        <v>0</v>
      </c>
      <c r="F74" s="234">
        <f>'TB Details'!G137</f>
        <v>0</v>
      </c>
      <c r="G74" s="234">
        <f>'TB Details'!H137</f>
        <v>0</v>
      </c>
      <c r="H74" s="234">
        <f>'TB Details'!I137</f>
        <v>0</v>
      </c>
    </row>
    <row r="75" spans="1:8" ht="15">
      <c r="A75" s="49">
        <v>439</v>
      </c>
      <c r="B75" s="49" t="s">
        <v>582</v>
      </c>
      <c r="C75" s="234">
        <f>'TB Details'!C138</f>
        <v>0</v>
      </c>
      <c r="D75" s="234">
        <f>'TB Details'!E138</f>
        <v>0</v>
      </c>
      <c r="E75" s="234">
        <f>'TB Details'!F138</f>
        <v>0</v>
      </c>
      <c r="F75" s="234">
        <f>'TB Details'!G138</f>
        <v>0</v>
      </c>
      <c r="G75" s="234">
        <f>'TB Details'!H138</f>
        <v>0</v>
      </c>
      <c r="H75" s="234">
        <f>'TB Details'!I138</f>
        <v>0</v>
      </c>
    </row>
    <row r="76" spans="1:8" ht="15">
      <c r="A76" s="49" t="s">
        <v>267</v>
      </c>
      <c r="B76" s="49" t="s">
        <v>499</v>
      </c>
      <c r="C76" s="234">
        <f>'TB Details'!C139+'TB Details'!C140+'TB Details'!C141</f>
        <v>-47044920780</v>
      </c>
      <c r="D76" s="234">
        <f>'TB Details'!E139+'TB Details'!E140+'TB Details'!E141</f>
        <v>0</v>
      </c>
      <c r="E76" s="234">
        <f>'TB Details'!F139+'TB Details'!F140+'TB Details'!F141</f>
        <v>-47044920780</v>
      </c>
      <c r="F76" s="234">
        <f>'TB Details'!G139+'TB Details'!G140+'TB Details'!G141</f>
        <v>0</v>
      </c>
      <c r="G76" s="234">
        <f>'TB Details'!H139+'TB Details'!H140+'TB Details'!H141</f>
        <v>-47044920780</v>
      </c>
      <c r="H76" s="234">
        <f>'TB Details'!I139+'TB Details'!I140+'TB Details'!I141</f>
        <v>-365324399483</v>
      </c>
    </row>
    <row r="77" spans="1:8" ht="15">
      <c r="A77" s="49" t="s">
        <v>268</v>
      </c>
      <c r="B77" s="49" t="s">
        <v>314</v>
      </c>
      <c r="C77" s="234">
        <f>SUM('TB Details'!C142:C147)</f>
        <v>0</v>
      </c>
      <c r="D77" s="234">
        <f>SUM('TB Details'!E142:E147)</f>
        <v>0</v>
      </c>
      <c r="E77" s="234">
        <f>SUM('TB Details'!F142:F147)</f>
        <v>0</v>
      </c>
      <c r="F77" s="234">
        <f>SUM('TB Details'!G142:G147)</f>
        <v>0</v>
      </c>
      <c r="G77" s="234">
        <f>SUM('TB Details'!H142:H147)</f>
        <v>0</v>
      </c>
      <c r="H77" s="234">
        <f>SUM('TB Details'!I142:I147)</f>
        <v>70300000</v>
      </c>
    </row>
    <row r="78" spans="1:8" ht="15">
      <c r="A78" s="49" t="s">
        <v>269</v>
      </c>
      <c r="B78" s="49" t="s">
        <v>492</v>
      </c>
      <c r="C78" s="234">
        <f>SUM('TB Details'!C148:C155)</f>
        <v>38889621368</v>
      </c>
      <c r="D78" s="234">
        <f>SUM('TB Details'!E148:E155)</f>
        <v>0</v>
      </c>
      <c r="E78" s="234">
        <f>SUM('TB Details'!F148:F155)</f>
        <v>38889621368</v>
      </c>
      <c r="F78" s="234">
        <f>SUM('TB Details'!G148:G155)</f>
        <v>0</v>
      </c>
      <c r="G78" s="234">
        <f>SUM('TB Details'!H148:H155)</f>
        <v>38889621368</v>
      </c>
      <c r="H78" s="234">
        <f>SUM('TB Details'!I148:I155)</f>
        <v>300317661827</v>
      </c>
    </row>
    <row r="79" spans="1:8" ht="15">
      <c r="A79" s="49" t="s">
        <v>270</v>
      </c>
      <c r="B79" s="49" t="s">
        <v>493</v>
      </c>
      <c r="C79" s="234">
        <f>SUM('TB Details'!C156:C163)</f>
        <v>-1894966890</v>
      </c>
      <c r="D79" s="234">
        <f>SUM('TB Details'!E156:E163)</f>
        <v>0</v>
      </c>
      <c r="E79" s="234">
        <f>SUM('TB Details'!F156:F163)</f>
        <v>-1894966890</v>
      </c>
      <c r="F79" s="234">
        <f>SUM('TB Details'!G156:G163)</f>
        <v>0</v>
      </c>
      <c r="G79" s="234">
        <f>SUM('TB Details'!H156:H163)</f>
        <v>-1894966890</v>
      </c>
      <c r="H79" s="234">
        <f>SUM('TB Details'!I156:I163)</f>
        <v>-2279465888</v>
      </c>
    </row>
    <row r="80" spans="1:8" ht="15">
      <c r="A80" s="49" t="s">
        <v>271</v>
      </c>
      <c r="B80" s="49" t="s">
        <v>494</v>
      </c>
      <c r="C80" s="234">
        <f>SUM('TB Details'!C164:C171)</f>
        <v>0</v>
      </c>
      <c r="D80" s="234">
        <f>SUM('TB Details'!E164:E171)</f>
        <v>0</v>
      </c>
      <c r="E80" s="234">
        <f>SUM('TB Details'!F164:F171)</f>
        <v>0</v>
      </c>
      <c r="F80" s="234">
        <f>SUM('TB Details'!G164:G171)</f>
        <v>0</v>
      </c>
      <c r="G80" s="234">
        <f>SUM('TB Details'!H164:H171)</f>
        <v>0</v>
      </c>
      <c r="H80" s="234">
        <f>SUM('TB Details'!I164:I171)</f>
        <v>843988679</v>
      </c>
    </row>
    <row r="81" spans="1:8" ht="15">
      <c r="A81" s="49" t="s">
        <v>272</v>
      </c>
      <c r="B81" s="49" t="s">
        <v>495</v>
      </c>
      <c r="C81" s="234">
        <f>'TB Details'!C172</f>
        <v>1678310363</v>
      </c>
      <c r="D81" s="234">
        <f>'TB Details'!E172</f>
        <v>0</v>
      </c>
      <c r="E81" s="234">
        <f>'TB Details'!F172</f>
        <v>1678310363</v>
      </c>
      <c r="F81" s="234">
        <f>'TB Details'!G172</f>
        <v>0</v>
      </c>
      <c r="G81" s="234">
        <f>'TB Details'!H172</f>
        <v>1678310363</v>
      </c>
      <c r="H81" s="234">
        <f>'TB Details'!I172</f>
        <v>7685427734</v>
      </c>
    </row>
    <row r="82" spans="1:8" ht="15">
      <c r="A82" s="49" t="s">
        <v>273</v>
      </c>
      <c r="B82" s="49" t="s">
        <v>496</v>
      </c>
      <c r="C82" s="234">
        <f>'TB Details'!C173</f>
        <v>1976229697</v>
      </c>
      <c r="D82" s="234">
        <f>'TB Details'!E173</f>
        <v>0</v>
      </c>
      <c r="E82" s="234">
        <f>'TB Details'!F173</f>
        <v>1976229697</v>
      </c>
      <c r="F82" s="234">
        <f>'TB Details'!G173</f>
        <v>0</v>
      </c>
      <c r="G82" s="234">
        <f>'TB Details'!H173</f>
        <v>1976229697</v>
      </c>
      <c r="H82" s="234">
        <f>'TB Details'!I173</f>
        <v>16523581950.8</v>
      </c>
    </row>
    <row r="83" spans="1:8" ht="15">
      <c r="A83" s="49" t="s">
        <v>274</v>
      </c>
      <c r="B83" s="49" t="s">
        <v>497</v>
      </c>
      <c r="C83" s="234">
        <f>'TB Details'!C174</f>
        <v>0</v>
      </c>
      <c r="D83" s="234">
        <f>'TB Details'!E174</f>
        <v>0</v>
      </c>
      <c r="E83" s="234">
        <f>'TB Details'!F174</f>
        <v>0</v>
      </c>
      <c r="F83" s="234">
        <f>'TB Details'!G174</f>
        <v>0</v>
      </c>
      <c r="G83" s="234">
        <f>'TB Details'!H174</f>
        <v>0</v>
      </c>
      <c r="H83" s="234">
        <f>'TB Details'!I174</f>
        <v>-26873891</v>
      </c>
    </row>
    <row r="84" spans="1:8" ht="15">
      <c r="A84" s="49" t="s">
        <v>275</v>
      </c>
      <c r="B84" s="49" t="s">
        <v>498</v>
      </c>
      <c r="C84" s="234">
        <f>'TB Details'!C175</f>
        <v>0</v>
      </c>
      <c r="D84" s="234">
        <f>'TB Details'!E175</f>
        <v>0</v>
      </c>
      <c r="E84" s="234">
        <f>'TB Details'!F175</f>
        <v>0</v>
      </c>
      <c r="F84" s="234">
        <f>'TB Details'!G175</f>
        <v>0</v>
      </c>
      <c r="G84" s="234">
        <f>'TB Details'!H175</f>
        <v>0</v>
      </c>
      <c r="H84" s="234">
        <f>'TB Details'!I175</f>
        <v>1</v>
      </c>
    </row>
    <row r="85" spans="1:8" ht="15">
      <c r="A85" s="49" t="s">
        <v>276</v>
      </c>
      <c r="B85" s="49" t="s">
        <v>107</v>
      </c>
      <c r="C85" s="234">
        <f>'TB Details'!C176+'TB Details'!C177</f>
        <v>0</v>
      </c>
      <c r="D85" s="234">
        <f>'TB Details'!E176+'TB Details'!E177</f>
        <v>0</v>
      </c>
      <c r="E85" s="234">
        <f>'TB Details'!F176+'TB Details'!F177</f>
        <v>0</v>
      </c>
      <c r="F85" s="234">
        <f>'TB Details'!G176+'TB Details'!G177</f>
        <v>0</v>
      </c>
      <c r="G85" s="234">
        <f>'TB Details'!H176+'TB Details'!H177</f>
        <v>0</v>
      </c>
      <c r="H85" s="234">
        <f>'TB Details'!I176+'TB Details'!I177</f>
        <v>7477181142</v>
      </c>
    </row>
    <row r="86" spans="1:8" ht="15">
      <c r="A86" s="49" t="s">
        <v>277</v>
      </c>
      <c r="B86" s="49" t="s">
        <v>108</v>
      </c>
      <c r="C86" s="234">
        <f>SUM('TB Details'!C178:C182)</f>
        <v>0</v>
      </c>
      <c r="D86" s="234">
        <f>SUM('TB Details'!E178:E182)</f>
        <v>0</v>
      </c>
      <c r="E86" s="234">
        <f>SUM('TB Details'!F178:F182)</f>
        <v>0</v>
      </c>
      <c r="F86" s="234">
        <f>SUM('TB Details'!G178:G182)</f>
        <v>0</v>
      </c>
      <c r="G86" s="234">
        <f>SUM('TB Details'!H178:H182)</f>
        <v>0</v>
      </c>
      <c r="H86" s="234">
        <f>SUM('TB Details'!I178:I182)</f>
        <v>0</v>
      </c>
    </row>
    <row r="87" spans="1:8" ht="15">
      <c r="A87" s="49">
        <v>901</v>
      </c>
      <c r="B87" s="49" t="s">
        <v>570</v>
      </c>
      <c r="C87" s="234"/>
      <c r="D87" s="234"/>
      <c r="E87" s="234"/>
      <c r="F87" s="234"/>
      <c r="G87" s="234"/>
      <c r="H87" s="234"/>
    </row>
    <row r="88" spans="1:8" ht="15">
      <c r="A88" s="49" t="s">
        <v>278</v>
      </c>
      <c r="B88" s="49" t="s">
        <v>622</v>
      </c>
      <c r="C88" s="234">
        <f>'TB Details'!C184</f>
        <v>6395726242</v>
      </c>
      <c r="D88" s="234">
        <f>SUM('TB Details'!E179:E184)</f>
        <v>0</v>
      </c>
      <c r="E88" s="234">
        <f>'TB Details'!F184</f>
        <v>6395726242</v>
      </c>
      <c r="F88" s="234">
        <f>'TB Details'!G184</f>
        <v>0</v>
      </c>
      <c r="G88" s="234">
        <f>'TB Details'!H184</f>
        <v>6395726242</v>
      </c>
      <c r="H88" s="234">
        <f>'TB Details'!I184</f>
        <v>34712597928.2</v>
      </c>
    </row>
    <row r="89" spans="1:8" ht="15">
      <c r="A89" s="49"/>
      <c r="B89" s="49"/>
      <c r="C89" s="234"/>
      <c r="D89" s="234"/>
      <c r="E89" s="234"/>
      <c r="F89" s="234"/>
      <c r="G89" s="234"/>
      <c r="H89" s="234"/>
    </row>
    <row r="90" spans="1:8" ht="15">
      <c r="A90" s="49"/>
      <c r="B90" s="49"/>
      <c r="C90" s="234"/>
      <c r="D90" s="234"/>
      <c r="E90" s="234"/>
      <c r="F90" s="234"/>
      <c r="G90" s="234"/>
      <c r="H90" s="234"/>
    </row>
    <row r="91" spans="1:8" ht="15">
      <c r="A91" s="49"/>
      <c r="B91" s="49"/>
      <c r="C91" s="234"/>
      <c r="D91" s="234"/>
      <c r="E91" s="234"/>
      <c r="F91" s="234"/>
      <c r="G91" s="234"/>
      <c r="H91" s="234"/>
    </row>
    <row r="92" spans="1:8" ht="15">
      <c r="A92" s="49"/>
      <c r="B92" s="49"/>
      <c r="C92" s="234"/>
      <c r="D92" s="234"/>
      <c r="E92" s="234"/>
      <c r="F92" s="234"/>
      <c r="G92" s="234"/>
      <c r="H92" s="234"/>
    </row>
    <row r="93" spans="1:8" ht="15">
      <c r="A93" s="49"/>
      <c r="B93" s="49"/>
      <c r="C93" s="234"/>
      <c r="D93" s="234"/>
      <c r="E93" s="234"/>
      <c r="F93" s="234"/>
      <c r="G93" s="234"/>
      <c r="H93" s="234"/>
    </row>
    <row r="94" spans="1:8" ht="15">
      <c r="A94" s="49"/>
      <c r="B94" s="49"/>
      <c r="C94" s="234"/>
      <c r="D94" s="234"/>
      <c r="E94" s="234"/>
      <c r="F94" s="234"/>
      <c r="G94" s="234"/>
      <c r="H94" s="234"/>
    </row>
    <row r="95" spans="1:8" ht="15">
      <c r="A95" s="49"/>
      <c r="B95" s="49"/>
      <c r="C95" s="234"/>
      <c r="D95" s="234"/>
      <c r="E95" s="234"/>
      <c r="F95" s="234"/>
      <c r="G95" s="234"/>
      <c r="H95" s="234"/>
    </row>
    <row r="96" spans="1:8" ht="15">
      <c r="A96" s="49"/>
      <c r="B96" s="49"/>
      <c r="C96" s="234"/>
      <c r="D96" s="234"/>
      <c r="E96" s="234"/>
      <c r="F96" s="234"/>
      <c r="G96" s="234"/>
      <c r="H96" s="234"/>
    </row>
    <row r="97" spans="1:8" ht="15">
      <c r="A97" s="49"/>
      <c r="B97" s="49"/>
      <c r="C97" s="234"/>
      <c r="D97" s="234"/>
      <c r="E97" s="234"/>
      <c r="F97" s="234"/>
      <c r="G97" s="234"/>
      <c r="H97" s="234"/>
    </row>
    <row r="98" spans="1:8" ht="15">
      <c r="A98" s="49"/>
      <c r="B98" s="49"/>
      <c r="C98" s="234"/>
      <c r="D98" s="234"/>
      <c r="E98" s="234"/>
      <c r="F98" s="234"/>
      <c r="G98" s="234"/>
      <c r="H98" s="234"/>
    </row>
    <row r="99" spans="1:8" ht="15">
      <c r="A99" s="49"/>
      <c r="B99" s="49"/>
      <c r="C99" s="234"/>
      <c r="D99" s="234"/>
      <c r="E99" s="234"/>
      <c r="F99" s="234"/>
      <c r="G99" s="234"/>
      <c r="H99" s="234"/>
    </row>
    <row r="100" spans="1:8" ht="15">
      <c r="A100" s="49"/>
      <c r="B100" s="49"/>
      <c r="C100" s="234"/>
      <c r="D100" s="234"/>
      <c r="E100" s="234"/>
      <c r="F100" s="234"/>
      <c r="G100" s="234"/>
      <c r="H100" s="234"/>
    </row>
    <row r="101" spans="1:8" ht="15">
      <c r="A101" s="49"/>
      <c r="B101" s="49"/>
      <c r="C101" s="234"/>
      <c r="D101" s="234"/>
      <c r="E101" s="234"/>
      <c r="F101" s="234"/>
      <c r="G101" s="234"/>
      <c r="H101" s="234"/>
    </row>
    <row r="102" spans="1:8" ht="15">
      <c r="A102" s="49"/>
      <c r="B102" s="49"/>
      <c r="C102" s="234"/>
      <c r="D102" s="234"/>
      <c r="E102" s="234"/>
      <c r="F102" s="234"/>
      <c r="G102" s="234"/>
      <c r="H102" s="234"/>
    </row>
    <row r="103" spans="1:8" ht="15">
      <c r="A103" s="49"/>
      <c r="B103" s="49"/>
      <c r="C103" s="234"/>
      <c r="D103" s="234"/>
      <c r="E103" s="234"/>
      <c r="F103" s="234"/>
      <c r="G103" s="234"/>
      <c r="H103" s="234"/>
    </row>
    <row r="104" spans="1:8" ht="15">
      <c r="A104" s="49"/>
      <c r="B104" s="49"/>
      <c r="C104" s="50"/>
      <c r="D104" s="50"/>
      <c r="E104" s="50"/>
      <c r="F104" s="50"/>
      <c r="G104" s="50"/>
      <c r="H104" s="50"/>
    </row>
    <row r="105" spans="1:8" ht="15">
      <c r="A105" s="49"/>
      <c r="B105" s="49"/>
      <c r="C105" s="50"/>
      <c r="D105" s="50"/>
      <c r="E105" s="50"/>
      <c r="F105" s="50"/>
      <c r="G105" s="50"/>
      <c r="H105" s="50"/>
    </row>
    <row r="106" spans="1:8" ht="15">
      <c r="A106" s="49"/>
      <c r="B106" s="49"/>
      <c r="C106" s="50"/>
      <c r="D106" s="50"/>
      <c r="E106" s="50"/>
      <c r="F106" s="50"/>
      <c r="G106" s="50"/>
      <c r="H106" s="50"/>
    </row>
    <row r="107" spans="1:8" ht="15">
      <c r="A107" s="49"/>
      <c r="B107" s="49"/>
      <c r="C107" s="50"/>
      <c r="D107" s="50"/>
      <c r="E107" s="50"/>
      <c r="F107" s="50"/>
      <c r="G107" s="50"/>
      <c r="H107" s="50"/>
    </row>
    <row r="108" spans="1:8" ht="15">
      <c r="A108" s="49"/>
      <c r="B108" s="49"/>
      <c r="C108" s="50"/>
      <c r="D108" s="50"/>
      <c r="E108" s="50"/>
      <c r="F108" s="50"/>
      <c r="G108" s="50"/>
      <c r="H108" s="50"/>
    </row>
    <row r="109" spans="1:8" ht="15">
      <c r="A109" s="49"/>
      <c r="B109" s="49"/>
      <c r="C109" s="50"/>
      <c r="D109" s="50"/>
      <c r="E109" s="50"/>
      <c r="F109" s="50"/>
      <c r="G109" s="50"/>
      <c r="H109" s="50"/>
    </row>
    <row r="110" spans="1:8" ht="15">
      <c r="A110" s="49"/>
      <c r="B110" s="49"/>
      <c r="C110" s="50"/>
      <c r="D110" s="50"/>
      <c r="E110" s="50"/>
      <c r="F110" s="50"/>
      <c r="G110" s="50"/>
      <c r="H110" s="50"/>
    </row>
    <row r="111" spans="1:8" ht="15">
      <c r="A111" s="49"/>
      <c r="B111" s="49"/>
      <c r="C111" s="50"/>
      <c r="D111" s="50"/>
      <c r="E111" s="50"/>
      <c r="F111" s="50"/>
      <c r="G111" s="50"/>
      <c r="H111" s="50"/>
    </row>
    <row r="112" spans="1:8" ht="15">
      <c r="A112" s="49"/>
      <c r="B112" s="49"/>
      <c r="C112" s="50"/>
      <c r="D112" s="50"/>
      <c r="E112" s="50"/>
      <c r="F112" s="50"/>
      <c r="G112" s="50"/>
      <c r="H112" s="50"/>
    </row>
    <row r="113" spans="1:8" ht="15">
      <c r="A113" s="49"/>
      <c r="B113" s="49"/>
      <c r="C113" s="50"/>
      <c r="D113" s="50"/>
      <c r="E113" s="50"/>
      <c r="F113" s="50"/>
      <c r="G113" s="50"/>
      <c r="H113" s="50"/>
    </row>
    <row r="114" spans="1:8" ht="15">
      <c r="A114" s="49"/>
      <c r="B114" s="49"/>
      <c r="C114" s="50"/>
      <c r="D114" s="50"/>
      <c r="E114" s="50"/>
      <c r="F114" s="50"/>
      <c r="G114" s="50"/>
      <c r="H114" s="50"/>
    </row>
    <row r="115" spans="1:8" ht="15">
      <c r="A115" s="49"/>
      <c r="B115" s="49"/>
      <c r="C115" s="50"/>
      <c r="D115" s="50"/>
      <c r="E115" s="50"/>
      <c r="F115" s="50"/>
      <c r="G115" s="50"/>
      <c r="H115" s="50"/>
    </row>
    <row r="116" spans="1:8" ht="15">
      <c r="A116" s="49"/>
      <c r="B116" s="49"/>
      <c r="C116" s="50"/>
      <c r="D116" s="50"/>
      <c r="E116" s="50"/>
      <c r="F116" s="50"/>
      <c r="G116" s="50"/>
      <c r="H116" s="50"/>
    </row>
    <row r="117" spans="1:8" ht="15">
      <c r="A117" s="49"/>
      <c r="B117" s="49"/>
      <c r="C117" s="50"/>
      <c r="D117" s="50"/>
      <c r="E117" s="50"/>
      <c r="F117" s="50"/>
      <c r="G117" s="50"/>
      <c r="H117" s="50"/>
    </row>
    <row r="118" spans="1:8" ht="15">
      <c r="A118" s="49"/>
      <c r="B118" s="49"/>
      <c r="C118" s="50"/>
      <c r="D118" s="50"/>
      <c r="E118" s="50"/>
      <c r="F118" s="50"/>
      <c r="G118" s="50"/>
      <c r="H118" s="50"/>
    </row>
    <row r="119" spans="1:8" ht="15">
      <c r="A119" s="49"/>
      <c r="B119" s="49"/>
      <c r="C119" s="50"/>
      <c r="D119" s="50"/>
      <c r="E119" s="50"/>
      <c r="F119" s="50"/>
      <c r="G119" s="50"/>
      <c r="H119" s="50"/>
    </row>
    <row r="120" spans="1:8" ht="15">
      <c r="A120" s="49"/>
      <c r="B120" s="49"/>
      <c r="C120" s="50"/>
      <c r="D120" s="50"/>
      <c r="E120" s="50"/>
      <c r="F120" s="50"/>
      <c r="G120" s="50"/>
      <c r="H120" s="50"/>
    </row>
    <row r="121" spans="1:8" ht="15">
      <c r="A121" s="49"/>
      <c r="B121" s="49"/>
      <c r="C121" s="50"/>
      <c r="D121" s="50"/>
      <c r="E121" s="50"/>
      <c r="F121" s="50"/>
      <c r="G121" s="50"/>
      <c r="H121" s="50"/>
    </row>
    <row r="122" spans="1:8" ht="15">
      <c r="A122" s="49"/>
      <c r="B122" s="49"/>
      <c r="C122" s="50"/>
      <c r="D122" s="50"/>
      <c r="E122" s="50"/>
      <c r="F122" s="50"/>
      <c r="G122" s="50"/>
      <c r="H122" s="50"/>
    </row>
    <row r="123" spans="1:8" ht="15">
      <c r="A123" s="49"/>
      <c r="B123" s="49"/>
      <c r="C123" s="50"/>
      <c r="D123" s="50"/>
      <c r="E123" s="50"/>
      <c r="F123" s="50"/>
      <c r="G123" s="50"/>
      <c r="H123" s="50"/>
    </row>
    <row r="124" spans="1:8" ht="15">
      <c r="A124" s="49"/>
      <c r="B124" s="49"/>
      <c r="C124" s="50"/>
      <c r="D124" s="50"/>
      <c r="E124" s="50"/>
      <c r="F124" s="50"/>
      <c r="G124" s="50"/>
      <c r="H124" s="50"/>
    </row>
    <row r="125" spans="1:8" ht="15">
      <c r="A125" s="49"/>
      <c r="B125" s="49"/>
      <c r="C125" s="50"/>
      <c r="D125" s="50"/>
      <c r="E125" s="50"/>
      <c r="F125" s="50"/>
      <c r="G125" s="50"/>
      <c r="H125" s="50"/>
    </row>
    <row r="126" spans="1:8" ht="15">
      <c r="A126" s="49"/>
      <c r="B126" s="49"/>
      <c r="C126" s="50"/>
      <c r="D126" s="50"/>
      <c r="E126" s="50"/>
      <c r="F126" s="50"/>
      <c r="G126" s="50"/>
      <c r="H126" s="50"/>
    </row>
    <row r="127" spans="1:8" ht="15">
      <c r="A127" s="49"/>
      <c r="B127" s="49"/>
      <c r="C127" s="50"/>
      <c r="D127" s="50"/>
      <c r="E127" s="50"/>
      <c r="F127" s="50"/>
      <c r="G127" s="50"/>
      <c r="H127" s="50"/>
    </row>
    <row r="128" spans="1:8" ht="15">
      <c r="A128" s="49"/>
      <c r="B128" s="49"/>
      <c r="C128" s="50"/>
      <c r="D128" s="50"/>
      <c r="E128" s="50"/>
      <c r="F128" s="50"/>
      <c r="G128" s="50"/>
      <c r="H128" s="50"/>
    </row>
    <row r="129" spans="1:8" ht="15">
      <c r="A129" s="49"/>
      <c r="B129" s="49"/>
      <c r="C129" s="50"/>
      <c r="D129" s="50"/>
      <c r="E129" s="50"/>
      <c r="F129" s="50"/>
      <c r="G129" s="50"/>
      <c r="H129" s="50"/>
    </row>
    <row r="130" spans="1:8" ht="15">
      <c r="A130" s="49"/>
      <c r="B130" s="49"/>
      <c r="C130" s="50"/>
      <c r="D130" s="50"/>
      <c r="E130" s="50"/>
      <c r="F130" s="50"/>
      <c r="G130" s="50"/>
      <c r="H130" s="50"/>
    </row>
    <row r="131" spans="1:8" ht="15">
      <c r="A131" s="49"/>
      <c r="B131" s="49"/>
      <c r="C131" s="50"/>
      <c r="D131" s="50"/>
      <c r="E131" s="50"/>
      <c r="F131" s="50"/>
      <c r="G131" s="50"/>
      <c r="H131" s="50"/>
    </row>
    <row r="132" spans="1:8" ht="15">
      <c r="A132" s="49"/>
      <c r="B132" s="49"/>
      <c r="C132" s="50"/>
      <c r="D132" s="50"/>
      <c r="E132" s="50"/>
      <c r="F132" s="50"/>
      <c r="G132" s="50"/>
      <c r="H132" s="50"/>
    </row>
    <row r="133" spans="1:8" ht="15">
      <c r="A133" s="49"/>
      <c r="B133" s="49"/>
      <c r="C133" s="50"/>
      <c r="D133" s="50"/>
      <c r="E133" s="50"/>
      <c r="F133" s="50"/>
      <c r="G133" s="50"/>
      <c r="H133" s="50"/>
    </row>
    <row r="134" spans="1:8" ht="15">
      <c r="A134" s="49"/>
      <c r="B134" s="49"/>
      <c r="C134" s="50"/>
      <c r="D134" s="50"/>
      <c r="E134" s="50"/>
      <c r="F134" s="50"/>
      <c r="G134" s="50"/>
      <c r="H134" s="50"/>
    </row>
    <row r="135" spans="1:8" ht="15">
      <c r="A135" s="49"/>
      <c r="B135" s="49"/>
      <c r="C135" s="50"/>
      <c r="D135" s="50"/>
      <c r="E135" s="50"/>
      <c r="F135" s="50"/>
      <c r="G135" s="50"/>
      <c r="H135" s="50"/>
    </row>
    <row r="136" spans="1:8" ht="15">
      <c r="A136" s="49"/>
      <c r="B136" s="49"/>
      <c r="C136" s="50"/>
      <c r="D136" s="50"/>
      <c r="E136" s="50"/>
      <c r="F136" s="50"/>
      <c r="G136" s="50"/>
      <c r="H136" s="50"/>
    </row>
    <row r="137" spans="1:8" ht="15">
      <c r="A137" s="49"/>
      <c r="B137" s="49"/>
      <c r="C137" s="50"/>
      <c r="D137" s="50"/>
      <c r="E137" s="50"/>
      <c r="F137" s="50"/>
      <c r="G137" s="50"/>
      <c r="H137" s="50"/>
    </row>
    <row r="138" spans="1:8" ht="15">
      <c r="A138" s="49"/>
      <c r="B138" s="49"/>
      <c r="C138" s="50"/>
      <c r="D138" s="50"/>
      <c r="E138" s="50"/>
      <c r="F138" s="50"/>
      <c r="G138" s="50"/>
      <c r="H138" s="50"/>
    </row>
    <row r="139" spans="1:8" ht="15">
      <c r="A139" s="49"/>
      <c r="B139" s="49"/>
      <c r="C139" s="50"/>
      <c r="D139" s="50"/>
      <c r="E139" s="50"/>
      <c r="F139" s="50"/>
      <c r="G139" s="50"/>
      <c r="H139" s="50"/>
    </row>
    <row r="140" spans="1:8" ht="15">
      <c r="A140" s="49"/>
      <c r="B140" s="49"/>
      <c r="C140" s="50"/>
      <c r="D140" s="50"/>
      <c r="E140" s="50"/>
      <c r="F140" s="50"/>
      <c r="G140" s="50"/>
      <c r="H140" s="50"/>
    </row>
    <row r="141" spans="1:8" ht="15">
      <c r="A141" s="49"/>
      <c r="B141" s="49"/>
      <c r="C141" s="50"/>
      <c r="D141" s="50"/>
      <c r="E141" s="50"/>
      <c r="F141" s="50"/>
      <c r="G141" s="50"/>
      <c r="H141" s="50"/>
    </row>
    <row r="142" spans="1:8" ht="15">
      <c r="A142" s="49"/>
      <c r="B142" s="49"/>
      <c r="C142" s="50"/>
      <c r="D142" s="50"/>
      <c r="E142" s="50"/>
      <c r="F142" s="50"/>
      <c r="G142" s="50"/>
      <c r="H142" s="50"/>
    </row>
    <row r="143" spans="1:8" ht="15">
      <c r="A143" s="49"/>
      <c r="B143" s="49"/>
      <c r="C143" s="50"/>
      <c r="D143" s="50"/>
      <c r="E143" s="50"/>
      <c r="F143" s="50"/>
      <c r="G143" s="50"/>
      <c r="H143" s="50"/>
    </row>
    <row r="144" spans="1:8" ht="15">
      <c r="A144" s="49"/>
      <c r="B144" s="49"/>
      <c r="C144" s="50"/>
      <c r="D144" s="50"/>
      <c r="E144" s="50"/>
      <c r="F144" s="50"/>
      <c r="G144" s="50"/>
      <c r="H144" s="50"/>
    </row>
    <row r="145" spans="1:8" ht="15">
      <c r="A145" s="49"/>
      <c r="B145" s="49"/>
      <c r="C145" s="50"/>
      <c r="D145" s="50"/>
      <c r="E145" s="50"/>
      <c r="F145" s="50"/>
      <c r="G145" s="50"/>
      <c r="H145" s="50"/>
    </row>
    <row r="146" spans="1:8" ht="15">
      <c r="A146" s="49"/>
      <c r="B146" s="49"/>
      <c r="C146" s="50"/>
      <c r="D146" s="50"/>
      <c r="E146" s="50"/>
      <c r="F146" s="50"/>
      <c r="G146" s="50"/>
      <c r="H146" s="50"/>
    </row>
    <row r="147" spans="1:8" ht="15">
      <c r="A147" s="49"/>
      <c r="B147" s="49"/>
      <c r="C147" s="50"/>
      <c r="D147" s="50"/>
      <c r="E147" s="50"/>
      <c r="F147" s="50"/>
      <c r="G147" s="50"/>
      <c r="H147" s="50"/>
    </row>
  </sheetData>
  <sheetProtection/>
  <printOptions/>
  <pageMargins left="0.43" right="0.64" top="0.96" bottom="1" header="0.5" footer="0.5"/>
  <pageSetup horizontalDpi="600" verticalDpi="600" orientation="landscape" paperSize="9" r:id="rId1"/>
  <headerFooter alignWithMargins="0">
    <oddHeader>&amp;LTong hop truoc va sau dieu chinh&amp;RNgười lập: PTN &amp;D
Soát xét: NAT &amp;D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G20"/>
  <sheetViews>
    <sheetView zoomScalePageLayoutView="0" workbookViewId="0" topLeftCell="A1">
      <selection activeCell="E26" sqref="E26"/>
    </sheetView>
  </sheetViews>
  <sheetFormatPr defaultColWidth="10.28125" defaultRowHeight="15" customHeight="1"/>
  <cols>
    <col min="1" max="1" width="5.7109375" style="396" customWidth="1"/>
    <col min="2" max="2" width="15.7109375" style="184" customWidth="1"/>
    <col min="3" max="3" width="60.7109375" style="184" customWidth="1"/>
    <col min="4" max="4" width="16.28125" style="377" bestFit="1" customWidth="1"/>
    <col min="5" max="5" width="16.57421875" style="377" bestFit="1" customWidth="1"/>
    <col min="6" max="6" width="16.00390625" style="377" bestFit="1" customWidth="1"/>
    <col min="7" max="7" width="15.7109375" style="184" customWidth="1"/>
    <col min="8" max="16384" width="10.28125" style="184" customWidth="1"/>
  </cols>
  <sheetData>
    <row r="1" spans="1:7" ht="15" customHeight="1">
      <c r="A1" s="539" t="s">
        <v>323</v>
      </c>
      <c r="B1" s="539"/>
      <c r="C1" s="539"/>
      <c r="D1" s="539"/>
      <c r="E1" s="539"/>
      <c r="F1" s="539"/>
      <c r="G1" s="539"/>
    </row>
    <row r="2" spans="1:7" ht="15" customHeight="1">
      <c r="A2" s="539" t="s">
        <v>731</v>
      </c>
      <c r="B2" s="539"/>
      <c r="C2" s="539"/>
      <c r="D2" s="539"/>
      <c r="E2" s="539"/>
      <c r="F2" s="539"/>
      <c r="G2" s="539"/>
    </row>
    <row r="3" ht="15" customHeight="1">
      <c r="A3" s="187"/>
    </row>
    <row r="4" ht="15" customHeight="1" thickBot="1">
      <c r="A4" s="187"/>
    </row>
    <row r="5" spans="1:7" s="56" customFormat="1" ht="15" customHeight="1" thickTop="1">
      <c r="A5" s="544" t="s">
        <v>409</v>
      </c>
      <c r="B5" s="542" t="s">
        <v>410</v>
      </c>
      <c r="C5" s="542" t="s">
        <v>411</v>
      </c>
      <c r="D5" s="55" t="s">
        <v>412</v>
      </c>
      <c r="E5" s="55"/>
      <c r="F5" s="546" t="s">
        <v>322</v>
      </c>
      <c r="G5" s="540" t="s">
        <v>413</v>
      </c>
    </row>
    <row r="6" spans="1:7" s="56" customFormat="1" ht="15" customHeight="1">
      <c r="A6" s="545"/>
      <c r="B6" s="543"/>
      <c r="C6" s="543"/>
      <c r="D6" s="57" t="s">
        <v>414</v>
      </c>
      <c r="E6" s="57" t="s">
        <v>415</v>
      </c>
      <c r="F6" s="543"/>
      <c r="G6" s="541"/>
    </row>
    <row r="7" spans="1:7" ht="30" customHeight="1">
      <c r="A7" s="397">
        <v>1</v>
      </c>
      <c r="B7" s="398"/>
      <c r="C7" s="398" t="s">
        <v>752</v>
      </c>
      <c r="D7" s="399"/>
      <c r="E7" s="399"/>
      <c r="F7" s="399"/>
      <c r="G7" s="398"/>
    </row>
    <row r="8" spans="1:7" ht="15" customHeight="1">
      <c r="A8" s="379"/>
      <c r="B8" s="400">
        <v>131</v>
      </c>
      <c r="C8" s="381"/>
      <c r="D8" s="401"/>
      <c r="E8" s="382"/>
      <c r="F8" s="382"/>
      <c r="G8" s="380"/>
    </row>
    <row r="9" spans="1:7" ht="15" customHeight="1">
      <c r="A9" s="379"/>
      <c r="B9" s="380">
        <v>511</v>
      </c>
      <c r="C9" s="381"/>
      <c r="D9" s="382"/>
      <c r="E9" s="403"/>
      <c r="F9" s="382"/>
      <c r="G9" s="380"/>
    </row>
    <row r="10" spans="1:7" ht="15" customHeight="1">
      <c r="A10" s="379"/>
      <c r="B10" s="380">
        <v>3331</v>
      </c>
      <c r="C10" s="381"/>
      <c r="D10" s="382"/>
      <c r="E10" s="404"/>
      <c r="F10" s="382"/>
      <c r="G10" s="380"/>
    </row>
    <row r="11" spans="1:7" s="378" customFormat="1" ht="15" customHeight="1">
      <c r="A11" s="383"/>
      <c r="B11" s="384"/>
      <c r="C11" s="385"/>
      <c r="D11" s="386"/>
      <c r="E11" s="386"/>
      <c r="F11" s="386"/>
      <c r="G11" s="384"/>
    </row>
    <row r="12" spans="1:7" ht="30" customHeight="1">
      <c r="A12" s="379"/>
      <c r="B12" s="400">
        <v>632</v>
      </c>
      <c r="C12" s="381" t="s">
        <v>753</v>
      </c>
      <c r="D12" s="401"/>
      <c r="E12" s="382"/>
      <c r="F12" s="405"/>
      <c r="G12" s="380"/>
    </row>
    <row r="13" spans="1:7" ht="15" customHeight="1">
      <c r="A13" s="379"/>
      <c r="B13" s="380">
        <v>155</v>
      </c>
      <c r="C13" s="381"/>
      <c r="D13" s="402"/>
      <c r="E13" s="382"/>
      <c r="F13" s="382"/>
      <c r="G13" s="380"/>
    </row>
    <row r="14" spans="1:7" ht="15" customHeight="1">
      <c r="A14" s="379"/>
      <c r="B14" s="380"/>
      <c r="C14" s="381"/>
      <c r="D14" s="382"/>
      <c r="E14" s="382"/>
      <c r="F14" s="382"/>
      <c r="G14" s="380"/>
    </row>
    <row r="15" spans="1:7" ht="15" customHeight="1">
      <c r="A15" s="379">
        <v>2</v>
      </c>
      <c r="B15" s="380"/>
      <c r="C15" s="381" t="s">
        <v>754</v>
      </c>
      <c r="D15" s="382"/>
      <c r="E15" s="382"/>
      <c r="F15" s="382"/>
      <c r="G15" s="380"/>
    </row>
    <row r="16" spans="1:7" ht="15" customHeight="1">
      <c r="A16" s="379"/>
      <c r="B16" s="400">
        <v>642</v>
      </c>
      <c r="C16" s="381"/>
      <c r="D16" s="401"/>
      <c r="E16" s="382"/>
      <c r="F16" s="382"/>
      <c r="G16" s="380"/>
    </row>
    <row r="17" spans="1:7" ht="15" customHeight="1">
      <c r="A17" s="379"/>
      <c r="B17" s="380">
        <v>351</v>
      </c>
      <c r="C17" s="381"/>
      <c r="D17" s="402"/>
      <c r="E17" s="382"/>
      <c r="F17" s="382"/>
      <c r="G17" s="380"/>
    </row>
    <row r="18" spans="1:7" s="378" customFormat="1" ht="15" customHeight="1">
      <c r="A18" s="383"/>
      <c r="B18" s="384"/>
      <c r="C18" s="385"/>
      <c r="D18" s="386"/>
      <c r="E18" s="386"/>
      <c r="F18" s="386"/>
      <c r="G18" s="384"/>
    </row>
    <row r="19" spans="1:7" ht="15" customHeight="1" thickBot="1">
      <c r="A19" s="387"/>
      <c r="B19" s="388"/>
      <c r="C19" s="388"/>
      <c r="D19" s="389"/>
      <c r="E19" s="389"/>
      <c r="F19" s="390"/>
      <c r="G19" s="388"/>
    </row>
    <row r="20" spans="1:7" s="395" customFormat="1" ht="15" customHeight="1" thickTop="1">
      <c r="A20" s="391"/>
      <c r="B20" s="392"/>
      <c r="C20" s="392"/>
      <c r="D20" s="393"/>
      <c r="E20" s="393"/>
      <c r="F20" s="394"/>
      <c r="G20" s="392"/>
    </row>
  </sheetData>
  <sheetProtection/>
  <mergeCells count="7">
    <mergeCell ref="A1:G1"/>
    <mergeCell ref="A2:G2"/>
    <mergeCell ref="G5:G6"/>
    <mergeCell ref="C5:C6"/>
    <mergeCell ref="A5:A6"/>
    <mergeCell ref="B5:B6"/>
    <mergeCell ref="F5:F6"/>
  </mergeCells>
  <printOptions/>
  <pageMargins left="0.15748031496062992" right="0.1968503937007874" top="0.5905511811023623" bottom="0.31496062992125984" header="0.2362204724409449" footer="0.1968503937007874"/>
  <pageSetup horizontalDpi="600" verticalDpi="600" orientation="landscape" paperSize="9" r:id="rId1"/>
  <headerFooter alignWithMargins="0">
    <oddHeader>&amp;RNgười lập: PTN &amp;D
Soát xét: NAT&amp;D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57"/>
  <sheetViews>
    <sheetView showGridLines="0" tabSelected="1" zoomScalePageLayoutView="0" workbookViewId="0" topLeftCell="A1">
      <pane xSplit="1" ySplit="1" topLeftCell="B2" activePane="bottomRight" state="frozen"/>
      <selection pane="topLeft" activeCell="D16" sqref="D16"/>
      <selection pane="topRight" activeCell="D16" sqref="D16"/>
      <selection pane="bottomLeft" activeCell="D16" sqref="D16"/>
      <selection pane="bottomRight" activeCell="H31" sqref="H31"/>
    </sheetView>
  </sheetViews>
  <sheetFormatPr defaultColWidth="9.140625" defaultRowHeight="12.75"/>
  <cols>
    <col min="1" max="1" width="3.7109375" style="119" customWidth="1"/>
    <col min="2" max="2" width="35.7109375" style="67" customWidth="1"/>
    <col min="3" max="4" width="4.7109375" style="67" customWidth="1"/>
    <col min="5" max="5" width="17.7109375" style="18" customWidth="1"/>
    <col min="6" max="6" width="17.7109375" style="34" customWidth="1"/>
    <col min="7" max="7" width="15.7109375" style="177" customWidth="1"/>
    <col min="8" max="9" width="15.7109375" style="176" customWidth="1"/>
    <col min="10" max="10" width="15.7109375" style="67" customWidth="1"/>
    <col min="11" max="16384" width="9.140625" style="67" customWidth="1"/>
  </cols>
  <sheetData>
    <row r="1" spans="1:11" s="62" customFormat="1" ht="15" customHeight="1">
      <c r="A1" s="61" t="s">
        <v>522</v>
      </c>
      <c r="B1" s="61"/>
      <c r="C1" s="61"/>
      <c r="D1" s="61"/>
      <c r="E1" s="16"/>
      <c r="F1" s="16"/>
      <c r="G1" s="175"/>
      <c r="H1" s="175"/>
      <c r="I1" s="175"/>
      <c r="J1" s="66"/>
      <c r="K1" s="66"/>
    </row>
    <row r="2" spans="1:11" s="62" customFormat="1" ht="15" customHeight="1">
      <c r="A2" s="63" t="s">
        <v>801</v>
      </c>
      <c r="B2" s="63" t="s">
        <v>834</v>
      </c>
      <c r="C2" s="63"/>
      <c r="D2" s="63"/>
      <c r="E2" s="17"/>
      <c r="F2" s="17"/>
      <c r="G2" s="175"/>
      <c r="H2" s="175"/>
      <c r="I2" s="175"/>
      <c r="J2" s="66"/>
      <c r="K2" s="66"/>
    </row>
    <row r="3" spans="1:11" s="62" customFormat="1" ht="7.5" customHeight="1">
      <c r="A3" s="102"/>
      <c r="B3" s="64"/>
      <c r="C3" s="64"/>
      <c r="D3" s="64"/>
      <c r="E3" s="16"/>
      <c r="F3" s="16"/>
      <c r="G3" s="175"/>
      <c r="H3" s="175"/>
      <c r="I3" s="175"/>
      <c r="J3" s="66"/>
      <c r="K3" s="66"/>
    </row>
    <row r="4" spans="1:6" ht="15">
      <c r="A4" s="71"/>
      <c r="B4" s="71"/>
      <c r="C4" s="103"/>
      <c r="D4" s="99"/>
      <c r="E4" s="14"/>
      <c r="F4" s="21" t="s">
        <v>521</v>
      </c>
    </row>
    <row r="5" spans="1:6" ht="15">
      <c r="A5" s="1"/>
      <c r="B5" s="71"/>
      <c r="C5" s="103"/>
      <c r="D5" s="99"/>
      <c r="E5" s="14"/>
      <c r="F5" s="17"/>
    </row>
    <row r="6" spans="1:6" ht="7.5" customHeight="1">
      <c r="A6" s="1"/>
      <c r="B6" s="71"/>
      <c r="C6" s="103"/>
      <c r="D6" s="99"/>
      <c r="E6" s="14"/>
      <c r="F6" s="30"/>
    </row>
    <row r="7" spans="1:7" ht="28.5" customHeight="1">
      <c r="A7" s="7" t="s">
        <v>500</v>
      </c>
      <c r="B7" s="1"/>
      <c r="C7" s="4" t="s">
        <v>763</v>
      </c>
      <c r="D7" s="4" t="str">
        <f>'bang can doi kt'!D7</f>
        <v>TM</v>
      </c>
      <c r="E7" s="6" t="s">
        <v>823</v>
      </c>
      <c r="F7" s="519" t="s">
        <v>822</v>
      </c>
      <c r="G7" s="189"/>
    </row>
    <row r="8" spans="1:6" ht="15">
      <c r="A8" s="77"/>
      <c r="B8" s="47"/>
      <c r="C8" s="47"/>
      <c r="D8" s="47"/>
      <c r="E8" s="29"/>
      <c r="F8" s="29"/>
    </row>
    <row r="9" spans="1:6" ht="15">
      <c r="A9" s="77" t="s">
        <v>431</v>
      </c>
      <c r="B9" s="105" t="s">
        <v>499</v>
      </c>
      <c r="C9" s="106" t="s">
        <v>440</v>
      </c>
      <c r="D9" s="75" t="s">
        <v>642</v>
      </c>
      <c r="E9" s="172">
        <f>-'TB Noteline'!G76</f>
        <v>47044920780</v>
      </c>
      <c r="F9" s="172">
        <f>-'TB Noteline'!H76</f>
        <v>365324399483</v>
      </c>
    </row>
    <row r="10" spans="1:7" ht="3" customHeight="1">
      <c r="A10" s="77"/>
      <c r="B10" s="74"/>
      <c r="C10" s="75"/>
      <c r="D10" s="72"/>
      <c r="E10" s="294"/>
      <c r="F10" s="294"/>
      <c r="G10" s="190"/>
    </row>
    <row r="11" spans="1:6" ht="15">
      <c r="A11" s="77" t="s">
        <v>432</v>
      </c>
      <c r="B11" s="105" t="s">
        <v>314</v>
      </c>
      <c r="C11" s="106" t="s">
        <v>441</v>
      </c>
      <c r="D11" s="75" t="s">
        <v>643</v>
      </c>
      <c r="E11" s="172">
        <f>'TB Noteline'!G77</f>
        <v>0</v>
      </c>
      <c r="F11" s="421">
        <f>'TB Noteline'!H77</f>
        <v>70300000</v>
      </c>
    </row>
    <row r="12" spans="1:12" ht="3" customHeight="1">
      <c r="A12" s="77"/>
      <c r="B12" s="74"/>
      <c r="C12" s="75"/>
      <c r="D12" s="72"/>
      <c r="E12" s="172"/>
      <c r="F12" s="172"/>
      <c r="G12" s="191"/>
      <c r="H12" s="177"/>
      <c r="I12" s="177"/>
      <c r="J12" s="104"/>
      <c r="K12" s="47"/>
      <c r="L12" s="47"/>
    </row>
    <row r="13" spans="1:12" ht="28.5" customHeight="1">
      <c r="A13" s="107" t="s">
        <v>433</v>
      </c>
      <c r="B13" s="84" t="s">
        <v>766</v>
      </c>
      <c r="C13" s="75">
        <v>10</v>
      </c>
      <c r="D13" s="75"/>
      <c r="E13" s="172">
        <f>E9-E11</f>
        <v>47044920780</v>
      </c>
      <c r="F13" s="172">
        <f>F9-F11</f>
        <v>365254099483</v>
      </c>
      <c r="H13" s="177"/>
      <c r="I13" s="177"/>
      <c r="J13" s="104"/>
      <c r="K13" s="47"/>
      <c r="L13" s="47"/>
    </row>
    <row r="14" spans="1:12" ht="3" customHeight="1">
      <c r="A14" s="77"/>
      <c r="B14" s="74"/>
      <c r="C14" s="75"/>
      <c r="D14" s="72"/>
      <c r="E14" s="172"/>
      <c r="F14" s="172"/>
      <c r="H14" s="177"/>
      <c r="I14" s="177"/>
      <c r="J14" s="104"/>
      <c r="K14" s="47"/>
      <c r="L14" s="47"/>
    </row>
    <row r="15" spans="1:6" ht="15">
      <c r="A15" s="77" t="s">
        <v>434</v>
      </c>
      <c r="B15" s="74" t="s">
        <v>492</v>
      </c>
      <c r="C15" s="75">
        <v>11</v>
      </c>
      <c r="D15" s="75" t="s">
        <v>662</v>
      </c>
      <c r="E15" s="172">
        <f>'TB Noteline'!G78</f>
        <v>38889621368</v>
      </c>
      <c r="F15" s="172">
        <f>'TB Noteline'!H78</f>
        <v>300317661827</v>
      </c>
    </row>
    <row r="16" spans="1:7" ht="3" customHeight="1">
      <c r="A16" s="77"/>
      <c r="B16" s="74"/>
      <c r="C16" s="72"/>
      <c r="D16" s="72"/>
      <c r="E16" s="172"/>
      <c r="F16" s="172"/>
      <c r="G16" s="190"/>
    </row>
    <row r="17" spans="1:9" s="100" customFormat="1" ht="28.5">
      <c r="A17" s="7" t="s">
        <v>435</v>
      </c>
      <c r="B17" s="108" t="s">
        <v>767</v>
      </c>
      <c r="C17" s="72">
        <v>20</v>
      </c>
      <c r="D17" s="72"/>
      <c r="E17" s="171">
        <f>E13-E15</f>
        <v>8155299412</v>
      </c>
      <c r="F17" s="171">
        <f>F13-F15</f>
        <v>64936437656</v>
      </c>
      <c r="G17" s="192"/>
      <c r="H17" s="178"/>
      <c r="I17" s="178"/>
    </row>
    <row r="18" spans="1:7" ht="3" customHeight="1">
      <c r="A18" s="77"/>
      <c r="B18" s="74"/>
      <c r="C18" s="72"/>
      <c r="D18" s="72"/>
      <c r="E18" s="172"/>
      <c r="F18" s="172"/>
      <c r="G18" s="191"/>
    </row>
    <row r="19" spans="1:6" ht="15">
      <c r="A19" s="77" t="s">
        <v>436</v>
      </c>
      <c r="B19" s="74" t="s">
        <v>493</v>
      </c>
      <c r="C19" s="75">
        <v>21</v>
      </c>
      <c r="D19" s="75" t="s">
        <v>666</v>
      </c>
      <c r="E19" s="172">
        <f>-'TB Noteline'!G79-E37</f>
        <v>1894966890</v>
      </c>
      <c r="F19" s="172">
        <f>-'TB Noteline'!H79-F37</f>
        <v>2279465888</v>
      </c>
    </row>
    <row r="20" spans="1:6" ht="3.75" customHeight="1">
      <c r="A20" s="77"/>
      <c r="B20" s="74"/>
      <c r="C20" s="75"/>
      <c r="D20" s="75"/>
      <c r="E20" s="172"/>
      <c r="F20" s="172"/>
    </row>
    <row r="21" spans="1:7" ht="15">
      <c r="A21" s="77" t="s">
        <v>437</v>
      </c>
      <c r="B21" s="74" t="s">
        <v>494</v>
      </c>
      <c r="C21" s="75">
        <v>22</v>
      </c>
      <c r="D21" s="75" t="s">
        <v>667</v>
      </c>
      <c r="E21" s="172">
        <f>'TB Noteline'!G80</f>
        <v>0</v>
      </c>
      <c r="F21" s="172">
        <f>'TB Noteline'!H80</f>
        <v>843988679</v>
      </c>
      <c r="G21" s="191"/>
    </row>
    <row r="22" spans="1:6" ht="3.75" customHeight="1">
      <c r="A22" s="109"/>
      <c r="B22" s="71"/>
      <c r="C22" s="72"/>
      <c r="D22" s="72"/>
      <c r="E22" s="172"/>
      <c r="F22" s="172"/>
    </row>
    <row r="23" spans="1:9" s="111" customFormat="1" ht="15" customHeight="1">
      <c r="A23" s="83"/>
      <c r="B23" s="79" t="s">
        <v>42</v>
      </c>
      <c r="C23" s="80">
        <v>23</v>
      </c>
      <c r="D23" s="110"/>
      <c r="E23" s="173">
        <f>'Thuyết minh'!C253</f>
        <v>0</v>
      </c>
      <c r="F23" s="173">
        <f>'Thuyết minh'!E253</f>
        <v>843988679</v>
      </c>
      <c r="G23" s="193"/>
      <c r="H23" s="179"/>
      <c r="I23" s="179"/>
    </row>
    <row r="24" spans="1:7" ht="3.75" customHeight="1">
      <c r="A24" s="109"/>
      <c r="B24" s="71"/>
      <c r="C24" s="72"/>
      <c r="D24" s="72"/>
      <c r="E24" s="172"/>
      <c r="F24" s="172"/>
      <c r="G24" s="190"/>
    </row>
    <row r="25" spans="1:7" ht="15" customHeight="1">
      <c r="A25" s="77" t="s">
        <v>438</v>
      </c>
      <c r="B25" s="74" t="s">
        <v>495</v>
      </c>
      <c r="C25" s="75">
        <v>24</v>
      </c>
      <c r="D25" s="181" t="s">
        <v>668</v>
      </c>
      <c r="E25" s="172">
        <f>'TB Noteline'!G81</f>
        <v>1678310363</v>
      </c>
      <c r="F25" s="172">
        <f>'TB Noteline'!H81</f>
        <v>7685427734</v>
      </c>
      <c r="G25" s="194"/>
    </row>
    <row r="26" spans="1:7" ht="3.75" customHeight="1">
      <c r="A26" s="77"/>
      <c r="B26" s="74"/>
      <c r="C26" s="75"/>
      <c r="D26" s="72"/>
      <c r="E26" s="172"/>
      <c r="F26" s="172"/>
      <c r="G26" s="194"/>
    </row>
    <row r="27" spans="1:7" ht="15" customHeight="1">
      <c r="A27" s="77" t="s">
        <v>444</v>
      </c>
      <c r="B27" s="74" t="s">
        <v>496</v>
      </c>
      <c r="C27" s="75">
        <v>25</v>
      </c>
      <c r="D27" s="75" t="s">
        <v>669</v>
      </c>
      <c r="E27" s="172">
        <f>'TB Noteline'!G82</f>
        <v>1976229697</v>
      </c>
      <c r="F27" s="172">
        <f>'TB Noteline'!H82</f>
        <v>16523581950.8</v>
      </c>
      <c r="G27" s="191"/>
    </row>
    <row r="28" spans="1:6" ht="3.75" customHeight="1">
      <c r="A28" s="77"/>
      <c r="B28" s="74"/>
      <c r="C28" s="75"/>
      <c r="D28" s="72"/>
      <c r="E28" s="172"/>
      <c r="F28" s="172"/>
    </row>
    <row r="29" spans="1:6" ht="28.5">
      <c r="A29" s="7" t="s">
        <v>445</v>
      </c>
      <c r="B29" s="108" t="s">
        <v>768</v>
      </c>
      <c r="C29" s="72">
        <v>30</v>
      </c>
      <c r="D29" s="72"/>
      <c r="E29" s="171">
        <f>E17+E19-E21-E25-E27</f>
        <v>6395726242</v>
      </c>
      <c r="F29" s="171">
        <f>F17+F19-F21-F25-F27</f>
        <v>42162905180.2</v>
      </c>
    </row>
    <row r="30" spans="1:6" ht="15" customHeight="1">
      <c r="A30" s="109"/>
      <c r="B30" s="71" t="s">
        <v>46</v>
      </c>
      <c r="C30" s="72"/>
      <c r="D30" s="72"/>
      <c r="E30" s="172"/>
      <c r="F30" s="172"/>
    </row>
    <row r="31" spans="1:6" ht="15" customHeight="1">
      <c r="A31" s="77" t="s">
        <v>104</v>
      </c>
      <c r="B31" s="74" t="s">
        <v>497</v>
      </c>
      <c r="C31" s="75">
        <v>31</v>
      </c>
      <c r="D31" s="75" t="s">
        <v>670</v>
      </c>
      <c r="E31" s="172">
        <f>-'TB Noteline'!G83</f>
        <v>0</v>
      </c>
      <c r="F31" s="172">
        <f>-'TB Noteline'!H83</f>
        <v>26873891</v>
      </c>
    </row>
    <row r="32" spans="1:6" ht="3.75" customHeight="1">
      <c r="A32" s="77"/>
      <c r="B32" s="74"/>
      <c r="C32" s="75"/>
      <c r="D32" s="75"/>
      <c r="E32" s="172"/>
      <c r="F32" s="172"/>
    </row>
    <row r="33" spans="1:6" ht="15">
      <c r="A33" s="77" t="s">
        <v>25</v>
      </c>
      <c r="B33" s="74" t="s">
        <v>498</v>
      </c>
      <c r="C33" s="75">
        <v>32</v>
      </c>
      <c r="D33" s="75" t="s">
        <v>670</v>
      </c>
      <c r="E33" s="172">
        <f>'TB Noteline'!G84</f>
        <v>0</v>
      </c>
      <c r="F33" s="172">
        <f>'TB Noteline'!H84</f>
        <v>1</v>
      </c>
    </row>
    <row r="34" spans="1:6" ht="3.75" customHeight="1">
      <c r="A34" s="109"/>
      <c r="B34" s="71"/>
      <c r="C34" s="72"/>
      <c r="D34" s="72"/>
      <c r="E34" s="172"/>
      <c r="F34" s="172"/>
    </row>
    <row r="35" spans="1:6" ht="15">
      <c r="A35" s="7" t="s">
        <v>26</v>
      </c>
      <c r="B35" s="71" t="s">
        <v>43</v>
      </c>
      <c r="C35" s="72">
        <v>40</v>
      </c>
      <c r="D35" s="72"/>
      <c r="E35" s="171">
        <f>E31-E33</f>
        <v>0</v>
      </c>
      <c r="F35" s="508">
        <f>F31-F33</f>
        <v>26873890</v>
      </c>
    </row>
    <row r="36" spans="1:6" ht="3.75" customHeight="1">
      <c r="A36" s="7"/>
      <c r="B36" s="71"/>
      <c r="C36" s="72"/>
      <c r="D36" s="72"/>
      <c r="E36" s="171"/>
      <c r="F36" s="171"/>
    </row>
    <row r="37" spans="1:6" ht="15" hidden="1">
      <c r="A37" s="7" t="s">
        <v>28</v>
      </c>
      <c r="B37" s="71" t="s">
        <v>569</v>
      </c>
      <c r="C37" s="72">
        <v>45</v>
      </c>
      <c r="D37" s="72"/>
      <c r="E37" s="171"/>
      <c r="F37" s="171"/>
    </row>
    <row r="38" spans="1:6" ht="3.75" customHeight="1" hidden="1">
      <c r="A38" s="109"/>
      <c r="B38" s="71"/>
      <c r="C38" s="72"/>
      <c r="D38" s="72"/>
      <c r="E38" s="172"/>
      <c r="F38" s="172"/>
    </row>
    <row r="39" spans="1:7" ht="28.5">
      <c r="A39" s="112" t="s">
        <v>28</v>
      </c>
      <c r="B39" s="5" t="s">
        <v>571</v>
      </c>
      <c r="C39" s="113">
        <v>50</v>
      </c>
      <c r="D39" s="72"/>
      <c r="E39" s="171">
        <f>E29+E35+E37</f>
        <v>6395726242</v>
      </c>
      <c r="F39" s="171">
        <f>F29+F35+F37</f>
        <v>42189779070.2</v>
      </c>
      <c r="G39" s="195"/>
    </row>
    <row r="40" spans="1:6" ht="3.75" customHeight="1">
      <c r="A40" s="109"/>
      <c r="B40" s="71"/>
      <c r="C40" s="72"/>
      <c r="D40" s="72"/>
      <c r="E40" s="172"/>
      <c r="F40" s="172"/>
    </row>
    <row r="41" spans="1:8" ht="15">
      <c r="A41" s="77" t="s">
        <v>34</v>
      </c>
      <c r="B41" s="74" t="s">
        <v>107</v>
      </c>
      <c r="C41" s="75">
        <v>51</v>
      </c>
      <c r="D41" s="75" t="s">
        <v>671</v>
      </c>
      <c r="E41" s="172">
        <f>'TB Noteline'!G85</f>
        <v>0</v>
      </c>
      <c r="F41" s="172">
        <f>'TB Noteline'!H85</f>
        <v>7477181142</v>
      </c>
      <c r="G41" s="194"/>
      <c r="H41" s="180"/>
    </row>
    <row r="42" spans="1:8" ht="3.75" customHeight="1">
      <c r="A42" s="77"/>
      <c r="B42" s="74"/>
      <c r="C42" s="75"/>
      <c r="D42" s="75"/>
      <c r="E42" s="172"/>
      <c r="F42" s="172"/>
      <c r="G42" s="194"/>
      <c r="H42" s="180"/>
    </row>
    <row r="43" spans="1:8" ht="15">
      <c r="A43" s="77" t="s">
        <v>53</v>
      </c>
      <c r="B43" s="74" t="s">
        <v>108</v>
      </c>
      <c r="C43" s="75">
        <v>52</v>
      </c>
      <c r="D43" s="75"/>
      <c r="E43" s="421">
        <f>'TB Noteline'!G86</f>
        <v>0</v>
      </c>
      <c r="F43" s="421">
        <f>'TB Noteline'!H86</f>
        <v>0</v>
      </c>
      <c r="G43" s="194"/>
      <c r="H43" s="180"/>
    </row>
    <row r="44" spans="1:6" ht="3.75" customHeight="1">
      <c r="A44" s="77"/>
      <c r="B44" s="74"/>
      <c r="C44" s="47"/>
      <c r="D44" s="72"/>
      <c r="E44" s="294"/>
      <c r="F44" s="294"/>
    </row>
    <row r="45" spans="1:7" ht="28.5">
      <c r="A45" s="112" t="s">
        <v>54</v>
      </c>
      <c r="B45" s="108" t="s">
        <v>769</v>
      </c>
      <c r="C45" s="113">
        <v>60</v>
      </c>
      <c r="D45" s="72"/>
      <c r="E45" s="171">
        <f>E39-E41-E43</f>
        <v>6395726242</v>
      </c>
      <c r="F45" s="171">
        <f>F39-F41-F43</f>
        <v>34712597928.2</v>
      </c>
      <c r="G45" s="196"/>
    </row>
    <row r="46" spans="1:7" ht="3.75" customHeight="1">
      <c r="A46" s="112"/>
      <c r="B46" s="108"/>
      <c r="C46" s="113"/>
      <c r="D46" s="72"/>
      <c r="E46" s="171"/>
      <c r="F46" s="171"/>
      <c r="G46" s="196"/>
    </row>
    <row r="47" spans="1:7" ht="15" customHeight="1" hidden="1">
      <c r="A47" s="107" t="s">
        <v>623</v>
      </c>
      <c r="B47" s="84" t="s">
        <v>570</v>
      </c>
      <c r="C47" s="114">
        <v>61</v>
      </c>
      <c r="D47" s="75"/>
      <c r="E47" s="172"/>
      <c r="F47" s="172"/>
      <c r="G47" s="196"/>
    </row>
    <row r="48" spans="1:7" ht="3.75" customHeight="1" hidden="1">
      <c r="A48" s="109"/>
      <c r="B48" s="68"/>
      <c r="C48" s="72"/>
      <c r="D48" s="68"/>
      <c r="E48" s="295"/>
      <c r="F48" s="31"/>
      <c r="G48" s="190"/>
    </row>
    <row r="49" spans="1:7" ht="15" customHeight="1">
      <c r="A49" s="107" t="s">
        <v>55</v>
      </c>
      <c r="B49" s="84" t="s">
        <v>109</v>
      </c>
      <c r="C49" s="114">
        <v>70</v>
      </c>
      <c r="D49" s="75" t="s">
        <v>755</v>
      </c>
      <c r="E49" s="296">
        <f>'Thuyết minh'!C336</f>
        <v>940.5479767647059</v>
      </c>
      <c r="F49" s="296">
        <f>'Thuyết minh'!E336</f>
        <v>6942.51958564</v>
      </c>
      <c r="G49" s="197"/>
    </row>
    <row r="50" spans="1:7" ht="17.25">
      <c r="A50" s="115"/>
      <c r="B50" s="100"/>
      <c r="C50" s="116"/>
      <c r="E50" s="297"/>
      <c r="F50" s="297"/>
      <c r="G50" s="190"/>
    </row>
    <row r="51" spans="1:7" ht="15" customHeight="1">
      <c r="A51" s="115"/>
      <c r="B51" s="100" t="s">
        <v>836</v>
      </c>
      <c r="C51" s="116"/>
      <c r="F51" s="32"/>
      <c r="G51" s="190"/>
    </row>
    <row r="52" spans="1:7" ht="11.25" customHeight="1">
      <c r="A52" s="115" t="str">
        <f>'bang can doi kt'!A152</f>
        <v>               Người lập biểu                                 Kế toán trưởng                                 Giám đốc</v>
      </c>
      <c r="B52" s="100"/>
      <c r="C52" s="116"/>
      <c r="F52" s="32"/>
      <c r="G52" s="190"/>
    </row>
    <row r="53" spans="1:7" ht="17.25" customHeight="1">
      <c r="A53" s="115"/>
      <c r="B53" s="100"/>
      <c r="C53" s="116"/>
      <c r="F53" s="32"/>
      <c r="G53" s="190"/>
    </row>
    <row r="54" spans="1:7" ht="37.5" customHeight="1">
      <c r="A54" s="115"/>
      <c r="B54" s="100"/>
      <c r="C54" s="116"/>
      <c r="E54" s="290"/>
      <c r="F54" s="32"/>
      <c r="G54" s="190"/>
    </row>
    <row r="55" spans="1:7" ht="17.25">
      <c r="A55" s="115" t="str">
        <f>'bang can doi kt'!A155</f>
        <v>               Nguyễn Thị Khương                                  Nguyễn Văn Dịch                              Trần Văn Thành</v>
      </c>
      <c r="B55" s="100"/>
      <c r="C55" s="116"/>
      <c r="F55" s="32"/>
      <c r="G55" s="190"/>
    </row>
    <row r="56" spans="1:6" ht="21.75" customHeight="1">
      <c r="A56" s="117"/>
      <c r="B56" s="101"/>
      <c r="C56" s="101"/>
      <c r="D56" s="101"/>
      <c r="E56" s="23"/>
      <c r="F56" s="33"/>
    </row>
    <row r="57" spans="1:6" ht="15">
      <c r="A57" s="83" t="str">
        <f>'bang can doi kt'!A77</f>
        <v>Các ghi chú từ trang 10 đến trang 18 là một bộ phận hợp thành của Báo cáo tài chính</v>
      </c>
      <c r="C57" s="118"/>
      <c r="F57" s="24"/>
    </row>
  </sheetData>
  <sheetProtection/>
  <printOptions/>
  <pageMargins left="0.55" right="0.19" top="0.63" bottom="0.59" header="0.63" footer="0.4"/>
  <pageSetup horizontalDpi="800" verticalDpi="800" orientation="portrait" paperSize="9" r:id="rId1"/>
  <headerFooter alignWithMargins="0">
    <oddFooter xml:space="preserve">&amp;C&amp;P+6 </oddFooter>
  </headerFooter>
  <ignoredErrors>
    <ignoredError sqref="C9:C11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J54"/>
  <sheetViews>
    <sheetView zoomScalePageLayoutView="0" workbookViewId="0" topLeftCell="A1">
      <pane xSplit="1" ySplit="1" topLeftCell="B3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D67" sqref="D67"/>
    </sheetView>
  </sheetViews>
  <sheetFormatPr defaultColWidth="9.140625" defaultRowHeight="15.75" customHeight="1"/>
  <cols>
    <col min="1" max="1" width="2.7109375" style="424" customWidth="1"/>
    <col min="2" max="2" width="41.00390625" style="424" customWidth="1"/>
    <col min="3" max="3" width="4.7109375" style="424" customWidth="1"/>
    <col min="4" max="4" width="4.28125" style="424" customWidth="1"/>
    <col min="5" max="5" width="15.421875" style="484" customWidth="1"/>
    <col min="6" max="6" width="16.140625" style="470" customWidth="1"/>
    <col min="7" max="9" width="9.140625" style="424" customWidth="1"/>
    <col min="10" max="10" width="13.8515625" style="425" bestFit="1" customWidth="1"/>
    <col min="11" max="16384" width="9.140625" style="424" customWidth="1"/>
  </cols>
  <sheetData>
    <row r="1" spans="1:6" ht="17.25" customHeight="1">
      <c r="A1" s="422" t="s">
        <v>501</v>
      </c>
      <c r="B1" s="423"/>
      <c r="C1" s="423"/>
      <c r="D1" s="423"/>
      <c r="E1" s="419"/>
      <c r="F1" s="419"/>
    </row>
    <row r="2" spans="2:6" ht="13.5" customHeight="1">
      <c r="B2" s="423" t="s">
        <v>833</v>
      </c>
      <c r="C2" s="423"/>
      <c r="D2" s="423"/>
      <c r="E2" s="419"/>
      <c r="F2" s="419"/>
    </row>
    <row r="3" spans="1:8" ht="13.5" customHeight="1">
      <c r="A3" s="426" t="str">
        <f>'Báo cáo KQKD'!A2:F2</f>
        <v>6 tháng đầu năm 2012</v>
      </c>
      <c r="B3" s="426"/>
      <c r="C3" s="426"/>
      <c r="D3" s="426"/>
      <c r="E3" s="427"/>
      <c r="F3" s="427"/>
      <c r="G3" s="428"/>
      <c r="H3" s="428"/>
    </row>
    <row r="4" spans="2:6" ht="16.5" customHeight="1">
      <c r="B4" s="429"/>
      <c r="C4" s="429"/>
      <c r="D4" s="429"/>
      <c r="E4" s="532" t="s">
        <v>66</v>
      </c>
      <c r="F4" s="532"/>
    </row>
    <row r="5" spans="2:6" ht="13.5" customHeight="1">
      <c r="B5" s="430"/>
      <c r="C5" s="431"/>
      <c r="D5" s="431"/>
      <c r="E5" s="432">
        <f>'bang can doi kt'!F5</f>
        <v>0</v>
      </c>
      <c r="F5" s="432"/>
    </row>
    <row r="6" spans="2:6" ht="6.75" customHeight="1">
      <c r="B6" s="430"/>
      <c r="C6" s="431"/>
      <c r="D6" s="431"/>
      <c r="E6" s="432"/>
      <c r="F6" s="432"/>
    </row>
    <row r="7" spans="1:6" ht="39.75" customHeight="1">
      <c r="A7" s="433" t="s">
        <v>65</v>
      </c>
      <c r="B7" s="485"/>
      <c r="C7" s="486" t="str">
        <f>'bang can doi kt'!C7</f>
        <v>MS</v>
      </c>
      <c r="D7" s="486" t="str">
        <f>'bang can doi kt'!D7</f>
        <v>TM</v>
      </c>
      <c r="E7" s="487" t="str">
        <f>'Báo cáo KQKD'!E7</f>
        <v>   30/09/ 2012
VND</v>
      </c>
      <c r="F7" s="487" t="str">
        <f>'Báo cáo KQKD'!F7</f>
        <v>01/01/ 2012
VND</v>
      </c>
    </row>
    <row r="8" spans="1:10" s="437" customFormat="1" ht="13.5" customHeight="1">
      <c r="A8" s="434">
        <v>1</v>
      </c>
      <c r="B8" s="434"/>
      <c r="C8" s="434">
        <v>2</v>
      </c>
      <c r="D8" s="434">
        <v>3</v>
      </c>
      <c r="E8" s="435">
        <v>4</v>
      </c>
      <c r="F8" s="436">
        <v>5</v>
      </c>
      <c r="J8" s="438"/>
    </row>
    <row r="9" spans="1:6" ht="23.25" customHeight="1">
      <c r="A9" s="434" t="s">
        <v>457</v>
      </c>
      <c r="B9" s="439" t="s">
        <v>502</v>
      </c>
      <c r="C9" s="440"/>
      <c r="D9" s="441"/>
      <c r="E9" s="442"/>
      <c r="F9" s="443"/>
    </row>
    <row r="10" spans="1:6" ht="13.5" customHeight="1">
      <c r="A10" s="444" t="s">
        <v>431</v>
      </c>
      <c r="B10" s="445" t="s">
        <v>826</v>
      </c>
      <c r="C10" s="444" t="s">
        <v>440</v>
      </c>
      <c r="D10" s="446"/>
      <c r="E10" s="447">
        <v>469187256208</v>
      </c>
      <c r="F10" s="447">
        <v>317613709506</v>
      </c>
    </row>
    <row r="11" spans="1:10" s="437" customFormat="1" ht="13.5" customHeight="1">
      <c r="A11" s="444" t="s">
        <v>432</v>
      </c>
      <c r="B11" s="445" t="s">
        <v>827</v>
      </c>
      <c r="C11" s="434"/>
      <c r="D11" s="441"/>
      <c r="E11" s="524">
        <v>-370624243996</v>
      </c>
      <c r="F11" s="447">
        <v>-277362589012</v>
      </c>
      <c r="J11" s="438"/>
    </row>
    <row r="12" spans="1:6" ht="13.5" customHeight="1">
      <c r="A12" s="440">
        <v>3</v>
      </c>
      <c r="B12" s="521" t="s">
        <v>828</v>
      </c>
      <c r="C12" s="450" t="s">
        <v>441</v>
      </c>
      <c r="D12" s="446"/>
      <c r="E12" s="451">
        <v>-8744385440</v>
      </c>
      <c r="F12" s="452">
        <v>-11300818976</v>
      </c>
    </row>
    <row r="13" spans="1:6" ht="15" customHeight="1" hidden="1">
      <c r="A13" s="440"/>
      <c r="B13" s="449" t="s">
        <v>47</v>
      </c>
      <c r="C13" s="450" t="s">
        <v>442</v>
      </c>
      <c r="D13" s="446"/>
      <c r="E13" s="451"/>
      <c r="F13" s="452"/>
    </row>
    <row r="14" spans="1:6" ht="15" customHeight="1" hidden="1">
      <c r="A14" s="440"/>
      <c r="B14" s="449" t="s">
        <v>48</v>
      </c>
      <c r="C14" s="450" t="s">
        <v>452</v>
      </c>
      <c r="D14" s="446"/>
      <c r="E14" s="451"/>
      <c r="F14" s="452"/>
    </row>
    <row r="15" spans="1:6" ht="13.5" customHeight="1">
      <c r="A15" s="440">
        <v>4</v>
      </c>
      <c r="B15" s="521" t="s">
        <v>829</v>
      </c>
      <c r="C15" s="450" t="s">
        <v>443</v>
      </c>
      <c r="D15" s="446"/>
      <c r="E15" s="451">
        <v>-6986978940</v>
      </c>
      <c r="F15" s="452">
        <v>-5776796415</v>
      </c>
    </row>
    <row r="16" spans="1:6" ht="13.5" customHeight="1">
      <c r="A16" s="440">
        <v>5</v>
      </c>
      <c r="B16" s="521" t="s">
        <v>830</v>
      </c>
      <c r="C16" s="450" t="s">
        <v>453</v>
      </c>
      <c r="D16" s="446"/>
      <c r="E16" s="451">
        <v>-10163804852</v>
      </c>
      <c r="F16" s="452">
        <v>-4834737535</v>
      </c>
    </row>
    <row r="17" spans="1:6" ht="28.5" customHeight="1">
      <c r="A17" s="450">
        <v>6</v>
      </c>
      <c r="B17" s="522" t="s">
        <v>831</v>
      </c>
      <c r="C17" s="450" t="s">
        <v>454</v>
      </c>
      <c r="D17" s="523"/>
      <c r="E17" s="452">
        <f>48920702822+2389932342</f>
        <v>51310635164</v>
      </c>
      <c r="F17" s="452">
        <v>58864402996</v>
      </c>
    </row>
    <row r="18" spans="1:6" ht="13.5" customHeight="1">
      <c r="A18" s="440">
        <v>7</v>
      </c>
      <c r="B18" s="455" t="s">
        <v>832</v>
      </c>
      <c r="C18" s="450" t="s">
        <v>455</v>
      </c>
      <c r="D18" s="446"/>
      <c r="E18" s="451">
        <v>-44758975399</v>
      </c>
      <c r="F18" s="452">
        <v>-63312477769</v>
      </c>
    </row>
    <row r="19" spans="1:6" ht="15" customHeight="1" hidden="1">
      <c r="A19" s="440"/>
      <c r="B19" s="454" t="s">
        <v>49</v>
      </c>
      <c r="C19" s="440">
        <v>15</v>
      </c>
      <c r="D19" s="446"/>
      <c r="E19" s="451">
        <f>SUM(E10:E18)</f>
        <v>79219502745</v>
      </c>
      <c r="F19" s="452"/>
    </row>
    <row r="20" spans="1:6" ht="15" customHeight="1" hidden="1">
      <c r="A20" s="440"/>
      <c r="B20" s="454" t="s">
        <v>50</v>
      </c>
      <c r="C20" s="440">
        <v>16</v>
      </c>
      <c r="D20" s="446"/>
      <c r="E20" s="451"/>
      <c r="F20" s="452"/>
    </row>
    <row r="21" spans="1:6" ht="13.5" customHeight="1">
      <c r="A21" s="440"/>
      <c r="B21" s="445" t="s">
        <v>503</v>
      </c>
      <c r="C21" s="434">
        <v>20</v>
      </c>
      <c r="D21" s="453"/>
      <c r="E21" s="447">
        <f>SUM(E19)</f>
        <v>79219502745</v>
      </c>
      <c r="F21" s="447">
        <f>SUM(F10:F18)</f>
        <v>13890692795</v>
      </c>
    </row>
    <row r="22" spans="1:6" ht="13.5" customHeight="1">
      <c r="A22" s="434" t="s">
        <v>456</v>
      </c>
      <c r="B22" s="439" t="s">
        <v>504</v>
      </c>
      <c r="C22" s="440"/>
      <c r="D22" s="446"/>
      <c r="E22" s="451"/>
      <c r="F22" s="452"/>
    </row>
    <row r="23" spans="1:6" ht="13.5" customHeight="1">
      <c r="A23" s="450" t="s">
        <v>431</v>
      </c>
      <c r="B23" s="455" t="s">
        <v>745</v>
      </c>
      <c r="C23" s="440">
        <v>21</v>
      </c>
      <c r="D23" s="446"/>
      <c r="E23" s="451">
        <v>-549275504</v>
      </c>
      <c r="F23" s="452">
        <v>-615361689</v>
      </c>
    </row>
    <row r="24" spans="1:6" ht="13.5" customHeight="1">
      <c r="A24" s="450" t="s">
        <v>432</v>
      </c>
      <c r="B24" s="455" t="s">
        <v>746</v>
      </c>
      <c r="C24" s="440">
        <v>22</v>
      </c>
      <c r="D24" s="446"/>
      <c r="E24" s="451"/>
      <c r="F24" s="452">
        <v>277272727</v>
      </c>
    </row>
    <row r="25" spans="1:6" ht="27.75" customHeight="1">
      <c r="A25" s="450" t="s">
        <v>433</v>
      </c>
      <c r="B25" s="455" t="s">
        <v>770</v>
      </c>
      <c r="C25" s="440">
        <v>23</v>
      </c>
      <c r="D25" s="446"/>
      <c r="E25" s="451">
        <v>-419300000000</v>
      </c>
      <c r="F25" s="452">
        <v>-146600000000</v>
      </c>
    </row>
    <row r="26" spans="1:6" ht="13.5" customHeight="1">
      <c r="A26" s="450" t="s">
        <v>434</v>
      </c>
      <c r="B26" s="455" t="s">
        <v>747</v>
      </c>
      <c r="C26" s="440">
        <v>24</v>
      </c>
      <c r="D26" s="446"/>
      <c r="E26" s="451">
        <v>358300000000</v>
      </c>
      <c r="F26" s="452">
        <v>154600000000</v>
      </c>
    </row>
    <row r="27" spans="1:6" ht="15" customHeight="1" hidden="1">
      <c r="A27" s="450" t="s">
        <v>435</v>
      </c>
      <c r="B27" s="455" t="s">
        <v>505</v>
      </c>
      <c r="C27" s="440">
        <v>25</v>
      </c>
      <c r="D27" s="446"/>
      <c r="E27" s="451"/>
      <c r="F27" s="452"/>
    </row>
    <row r="28" spans="1:6" ht="15" customHeight="1" hidden="1">
      <c r="A28" s="450" t="s">
        <v>436</v>
      </c>
      <c r="B28" s="455" t="s">
        <v>506</v>
      </c>
      <c r="C28" s="440">
        <v>26</v>
      </c>
      <c r="D28" s="446"/>
      <c r="E28" s="451"/>
      <c r="F28" s="452"/>
    </row>
    <row r="29" spans="1:6" ht="13.5" customHeight="1">
      <c r="A29" s="450" t="s">
        <v>437</v>
      </c>
      <c r="B29" s="455" t="s">
        <v>507</v>
      </c>
      <c r="C29" s="440">
        <v>27</v>
      </c>
      <c r="D29" s="446"/>
      <c r="E29" s="451">
        <v>8155299412</v>
      </c>
      <c r="F29" s="452">
        <v>37244999</v>
      </c>
    </row>
    <row r="30" spans="1:6" ht="13.5" customHeight="1">
      <c r="A30" s="440"/>
      <c r="B30" s="445" t="s">
        <v>508</v>
      </c>
      <c r="C30" s="434">
        <v>30</v>
      </c>
      <c r="D30" s="453"/>
      <c r="E30" s="447">
        <f>SUM(E23:E29)</f>
        <v>-53393976092</v>
      </c>
      <c r="F30" s="447">
        <f>SUM(F23:F29)</f>
        <v>7699156037</v>
      </c>
    </row>
    <row r="31" spans="1:6" ht="15.75" customHeight="1">
      <c r="A31" s="434" t="s">
        <v>458</v>
      </c>
      <c r="B31" s="439" t="s">
        <v>509</v>
      </c>
      <c r="C31" s="434"/>
      <c r="D31" s="441"/>
      <c r="E31" s="448"/>
      <c r="F31" s="447"/>
    </row>
    <row r="32" spans="1:6" ht="28.5" customHeight="1">
      <c r="A32" s="450" t="s">
        <v>431</v>
      </c>
      <c r="B32" s="455" t="s">
        <v>510</v>
      </c>
      <c r="C32" s="440">
        <v>31</v>
      </c>
      <c r="D32" s="446"/>
      <c r="E32" s="451">
        <v>13000000000</v>
      </c>
      <c r="F32" s="452"/>
    </row>
    <row r="33" spans="1:6" ht="28.5" customHeight="1">
      <c r="A33" s="450" t="s">
        <v>432</v>
      </c>
      <c r="B33" s="456" t="s">
        <v>45</v>
      </c>
      <c r="C33" s="440">
        <v>32</v>
      </c>
      <c r="D33" s="446"/>
      <c r="E33" s="451"/>
      <c r="F33" s="452"/>
    </row>
    <row r="34" spans="1:6" ht="13.5" customHeight="1">
      <c r="A34" s="450" t="s">
        <v>433</v>
      </c>
      <c r="B34" s="455" t="s">
        <v>511</v>
      </c>
      <c r="C34" s="440">
        <v>33</v>
      </c>
      <c r="D34" s="446"/>
      <c r="E34" s="451"/>
      <c r="F34" s="452">
        <v>27086315664</v>
      </c>
    </row>
    <row r="35" spans="1:6" ht="13.5" customHeight="1">
      <c r="A35" s="450" t="s">
        <v>434</v>
      </c>
      <c r="B35" s="455" t="s">
        <v>512</v>
      </c>
      <c r="C35" s="440">
        <v>34</v>
      </c>
      <c r="D35" s="446"/>
      <c r="E35" s="451">
        <v>-29086315664</v>
      </c>
      <c r="F35" s="452">
        <v>-33724909282</v>
      </c>
    </row>
    <row r="36" spans="1:6" ht="15" customHeight="1">
      <c r="A36" s="450" t="s">
        <v>435</v>
      </c>
      <c r="B36" s="455" t="s">
        <v>513</v>
      </c>
      <c r="C36" s="440">
        <v>35</v>
      </c>
      <c r="D36" s="446"/>
      <c r="E36" s="451"/>
      <c r="F36" s="452"/>
    </row>
    <row r="37" spans="1:6" ht="13.5" customHeight="1">
      <c r="A37" s="450" t="s">
        <v>436</v>
      </c>
      <c r="B37" s="455" t="s">
        <v>514</v>
      </c>
      <c r="C37" s="440">
        <v>36</v>
      </c>
      <c r="D37" s="446"/>
      <c r="E37" s="451">
        <v>-15115000000</v>
      </c>
      <c r="F37" s="452">
        <v>-10000000000</v>
      </c>
    </row>
    <row r="38" spans="1:6" ht="13.5" customHeight="1">
      <c r="A38" s="450"/>
      <c r="B38" s="445" t="s">
        <v>515</v>
      </c>
      <c r="C38" s="434">
        <v>40</v>
      </c>
      <c r="D38" s="453"/>
      <c r="E38" s="447">
        <f>SUM(E32:E37)</f>
        <v>-31201315664</v>
      </c>
      <c r="F38" s="447">
        <f>SUM(F32:F37)</f>
        <v>-16638593618</v>
      </c>
    </row>
    <row r="39" spans="1:6" ht="16.5" customHeight="1">
      <c r="A39" s="440"/>
      <c r="B39" s="439" t="s">
        <v>186</v>
      </c>
      <c r="C39" s="434">
        <v>50</v>
      </c>
      <c r="D39" s="457"/>
      <c r="E39" s="447">
        <f>E21+E30+E38</f>
        <v>-5375789011</v>
      </c>
      <c r="F39" s="447">
        <f>F21+F30+F38</f>
        <v>4951255214</v>
      </c>
    </row>
    <row r="40" spans="1:6" ht="13.5" customHeight="1">
      <c r="A40" s="440"/>
      <c r="B40" s="439" t="s">
        <v>516</v>
      </c>
      <c r="C40" s="434">
        <v>60</v>
      </c>
      <c r="D40" s="441"/>
      <c r="E40" s="458">
        <f>F42</f>
        <v>6763949965</v>
      </c>
      <c r="F40" s="458">
        <v>1812694751</v>
      </c>
    </row>
    <row r="41" spans="1:6" ht="13.5" customHeight="1" hidden="1">
      <c r="A41" s="440"/>
      <c r="B41" s="455" t="s">
        <v>517</v>
      </c>
      <c r="C41" s="440">
        <v>61</v>
      </c>
      <c r="D41" s="446"/>
      <c r="E41" s="451"/>
      <c r="F41" s="452"/>
    </row>
    <row r="42" spans="1:6" ht="19.5" customHeight="1" thickBot="1">
      <c r="A42" s="440"/>
      <c r="B42" s="439" t="s">
        <v>185</v>
      </c>
      <c r="C42" s="434">
        <v>70</v>
      </c>
      <c r="D42" s="459"/>
      <c r="E42" s="460">
        <f>E39+E40+E41</f>
        <v>1388160954</v>
      </c>
      <c r="F42" s="461">
        <f>F39+F40+F41</f>
        <v>6763949965</v>
      </c>
    </row>
    <row r="43" spans="1:6" ht="4.5" customHeight="1" thickTop="1">
      <c r="A43" s="440"/>
      <c r="B43" s="439"/>
      <c r="C43" s="434"/>
      <c r="D43" s="459"/>
      <c r="E43" s="462"/>
      <c r="F43" s="463"/>
    </row>
    <row r="44" spans="1:6" ht="5.25" customHeight="1">
      <c r="A44" s="464"/>
      <c r="E44" s="465">
        <f>E42-'bang can doi kt'!E11</f>
        <v>-0.38000011444091797</v>
      </c>
      <c r="F44" s="465">
        <f>F42-'bang can doi kt'!F11</f>
        <v>-0.19999980926513672</v>
      </c>
    </row>
    <row r="45" spans="1:6" ht="15.75" customHeight="1">
      <c r="A45" s="464"/>
      <c r="B45" s="525" t="s">
        <v>837</v>
      </c>
      <c r="C45" s="526"/>
      <c r="D45" s="527"/>
      <c r="E45" s="528"/>
      <c r="F45" s="528"/>
    </row>
    <row r="46" spans="1:5" ht="5.25" customHeight="1">
      <c r="A46" s="466"/>
      <c r="B46" s="467"/>
      <c r="C46" s="468"/>
      <c r="D46" s="468"/>
      <c r="E46" s="469"/>
    </row>
    <row r="47" spans="1:6" ht="12.75">
      <c r="A47" s="471" t="str">
        <f>'bang can doi kt'!A152</f>
        <v>               Người lập biểu                                 Kế toán trưởng                                 Giám đốc</v>
      </c>
      <c r="C47" s="472"/>
      <c r="D47" s="472"/>
      <c r="E47" s="473"/>
      <c r="F47" s="474"/>
    </row>
    <row r="48" spans="1:6" ht="12.75">
      <c r="A48" s="464"/>
      <c r="C48" s="472"/>
      <c r="D48" s="472"/>
      <c r="E48" s="475"/>
      <c r="F48" s="474"/>
    </row>
    <row r="49" spans="3:6" ht="12.75">
      <c r="C49" s="472"/>
      <c r="D49" s="472"/>
      <c r="E49" s="473"/>
      <c r="F49" s="474"/>
    </row>
    <row r="50" spans="3:6" ht="12" customHeight="1">
      <c r="C50" s="472"/>
      <c r="D50" s="472"/>
      <c r="E50" s="476"/>
      <c r="F50" s="474"/>
    </row>
    <row r="51" spans="1:5" ht="12" customHeight="1">
      <c r="A51" s="437" t="str">
        <f>'bang can doi kt'!A155</f>
        <v>               Nguyễn Thị Khương                                  Nguyễn Văn Dịch                              Trần Văn Thành</v>
      </c>
      <c r="E51" s="477"/>
    </row>
    <row r="52" spans="1:5" ht="23.25" customHeight="1">
      <c r="A52" s="478"/>
      <c r="E52" s="477"/>
    </row>
    <row r="53" spans="1:6" ht="12.75">
      <c r="A53" s="479" t="str">
        <f>'bang can doi kt'!A157</f>
        <v>Các ghi chú từ trang 10 đến trang 18 là một bộ phận hợp thành của Báo cáo tài chính</v>
      </c>
      <c r="B53" s="480"/>
      <c r="C53" s="481"/>
      <c r="D53" s="481"/>
      <c r="E53" s="482"/>
      <c r="F53" s="483"/>
    </row>
    <row r="54" spans="2:6" ht="12" customHeight="1">
      <c r="B54" s="464"/>
      <c r="C54" s="464"/>
      <c r="D54" s="464"/>
      <c r="F54" s="484"/>
    </row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</sheetData>
  <sheetProtection/>
  <mergeCells count="1">
    <mergeCell ref="E4:F4"/>
  </mergeCells>
  <printOptions/>
  <pageMargins left="0.61" right="0.18" top="0.48" bottom="0.1" header="0.05" footer="0.05"/>
  <pageSetup firstPageNumber="10" useFirstPageNumber="1" horizontalDpi="600" verticalDpi="600" orientation="portrait" r:id="rId1"/>
  <headerFooter alignWithMargins="0">
    <oddFooter>&amp;C8</oddFooter>
  </headerFooter>
  <ignoredErrors>
    <ignoredError sqref="C10:D18 C19:D21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M368"/>
  <sheetViews>
    <sheetView zoomScalePageLayoutView="0" workbookViewId="0" topLeftCell="A1">
      <selection activeCell="G288" sqref="G288"/>
    </sheetView>
  </sheetViews>
  <sheetFormatPr defaultColWidth="9.140625" defaultRowHeight="12.75"/>
  <cols>
    <col min="1" max="1" width="7.140625" style="60" customWidth="1"/>
    <col min="2" max="2" width="43.140625" style="60" customWidth="1"/>
    <col min="3" max="3" width="17.7109375" style="40" customWidth="1"/>
    <col min="4" max="4" width="0.42578125" style="40" customWidth="1"/>
    <col min="5" max="5" width="17.7109375" style="40" customWidth="1"/>
    <col min="6" max="6" width="15.421875" style="210" bestFit="1" customWidth="1"/>
    <col min="7" max="7" width="15.7109375" style="210" customWidth="1"/>
    <col min="8" max="8" width="12.7109375" style="215" customWidth="1"/>
    <col min="9" max="9" width="14.28125" style="210" bestFit="1" customWidth="1"/>
    <col min="10" max="10" width="1.7109375" style="60" customWidth="1"/>
    <col min="11" max="11" width="10.7109375" style="60" customWidth="1"/>
    <col min="12" max="12" width="12.140625" style="60" customWidth="1"/>
    <col min="13" max="13" width="11.8515625" style="210" bestFit="1" customWidth="1"/>
    <col min="14" max="16384" width="9.140625" style="60" customWidth="1"/>
  </cols>
  <sheetData>
    <row r="1" spans="1:13" s="208" customFormat="1" ht="15">
      <c r="A1" s="207" t="s">
        <v>187</v>
      </c>
      <c r="B1" s="208" t="s">
        <v>461</v>
      </c>
      <c r="C1" s="39"/>
      <c r="D1" s="39"/>
      <c r="E1" s="39"/>
      <c r="F1" s="209"/>
      <c r="G1" s="209"/>
      <c r="H1" s="215"/>
      <c r="I1" s="209"/>
      <c r="M1" s="209"/>
    </row>
    <row r="2" spans="3:13" s="208" customFormat="1" ht="28.5">
      <c r="C2" s="44" t="str">
        <f>'bang can doi kt'!E7</f>
        <v>30/09/2012
VND</v>
      </c>
      <c r="D2" s="39"/>
      <c r="E2" s="44" t="str">
        <f>'bang can doi kt'!F7</f>
        <v>01/01/2012
VND</v>
      </c>
      <c r="F2" s="209"/>
      <c r="G2" s="209"/>
      <c r="H2" s="215"/>
      <c r="I2" s="209"/>
      <c r="M2" s="209"/>
    </row>
    <row r="3" spans="3:13" s="208" customFormat="1" ht="4.5" customHeight="1">
      <c r="C3" s="38"/>
      <c r="D3" s="39"/>
      <c r="E3" s="38"/>
      <c r="F3" s="209"/>
      <c r="G3" s="209"/>
      <c r="H3" s="215"/>
      <c r="I3" s="209"/>
      <c r="M3" s="209"/>
    </row>
    <row r="4" spans="2:5" ht="15" customHeight="1">
      <c r="B4" s="60" t="s">
        <v>5</v>
      </c>
      <c r="C4" s="40">
        <f>'TB Details'!H3</f>
        <v>867552948.38</v>
      </c>
      <c r="E4" s="40">
        <f>'TB Details'!I3</f>
        <v>3795442222.2</v>
      </c>
    </row>
    <row r="5" spans="2:5" ht="15" customHeight="1">
      <c r="B5" s="60" t="s">
        <v>6</v>
      </c>
      <c r="C5" s="40">
        <f>'TB Details'!H4</f>
        <v>520608006</v>
      </c>
      <c r="E5" s="40">
        <f>'TB Details'!I4</f>
        <v>2968507743</v>
      </c>
    </row>
    <row r="6" spans="2:7" ht="15" customHeight="1" hidden="1">
      <c r="B6" s="60" t="s">
        <v>7</v>
      </c>
      <c r="C6" s="40">
        <f>'TB Details'!H5</f>
        <v>0</v>
      </c>
      <c r="E6" s="40">
        <f>'TB Details'!I5</f>
        <v>0</v>
      </c>
      <c r="G6" s="292"/>
    </row>
    <row r="7" spans="2:5" ht="15" customHeight="1" hidden="1">
      <c r="B7" s="60" t="s">
        <v>524</v>
      </c>
      <c r="C7" s="40">
        <f>'TB Noteline'!C4</f>
        <v>0</v>
      </c>
      <c r="E7" s="40">
        <f>'TB Noteline'!H4</f>
        <v>0</v>
      </c>
    </row>
    <row r="8" ht="4.5" customHeight="1"/>
    <row r="9" spans="2:13" s="208" customFormat="1" ht="15.75" thickBot="1">
      <c r="B9" s="208" t="s">
        <v>188</v>
      </c>
      <c r="C9" s="43">
        <f>SUM(C4:C7)</f>
        <v>1388160954.38</v>
      </c>
      <c r="D9" s="35"/>
      <c r="E9" s="43">
        <f>SUM(E4:E7)</f>
        <v>6763949965.2</v>
      </c>
      <c r="F9" s="209"/>
      <c r="G9" s="209"/>
      <c r="H9" s="215"/>
      <c r="I9" s="209"/>
      <c r="M9" s="209"/>
    </row>
    <row r="10" spans="3:5" ht="4.5" customHeight="1" thickTop="1">
      <c r="C10" s="45">
        <f>IF(C9&lt;&gt;'bang can doi kt'!E12+'bang can doi kt'!E13,"different","")</f>
      </c>
      <c r="E10" s="45">
        <f>IF(E9&lt;&gt;'bang can doi kt'!F12+'bang can doi kt'!F13,"different","")</f>
      </c>
    </row>
    <row r="11" spans="7:12" ht="15" customHeight="1">
      <c r="G11" s="209"/>
      <c r="I11" s="271"/>
      <c r="J11" s="208"/>
      <c r="K11" s="208"/>
      <c r="L11" s="38"/>
    </row>
    <row r="12" spans="7:12" ht="15" customHeight="1">
      <c r="G12" s="209"/>
      <c r="I12" s="271"/>
      <c r="J12" s="208"/>
      <c r="K12" s="208"/>
      <c r="L12" s="38"/>
    </row>
    <row r="13" spans="1:5" ht="15" customHeight="1">
      <c r="A13" s="273" t="s">
        <v>683</v>
      </c>
      <c r="B13" s="145" t="s">
        <v>51</v>
      </c>
      <c r="C13" s="39"/>
      <c r="D13" s="38"/>
      <c r="E13" s="39"/>
    </row>
    <row r="14" spans="1:5" ht="28.5" customHeight="1">
      <c r="A14" s="145"/>
      <c r="B14" s="145"/>
      <c r="C14" s="44" t="str">
        <f>C2</f>
        <v>30/09/2012
VND</v>
      </c>
      <c r="D14" s="38"/>
      <c r="E14" s="44" t="str">
        <f>E2</f>
        <v>01/01/2012
VND</v>
      </c>
    </row>
    <row r="15" spans="1:5" ht="4.5" customHeight="1">
      <c r="A15" s="145"/>
      <c r="B15" s="145"/>
      <c r="C15" s="38"/>
      <c r="D15" s="38"/>
      <c r="E15" s="38"/>
    </row>
    <row r="16" spans="1:5" ht="15" customHeight="1">
      <c r="A16" s="146"/>
      <c r="B16" s="274" t="s">
        <v>771</v>
      </c>
      <c r="C16" s="40">
        <v>3000000000</v>
      </c>
      <c r="D16" s="41"/>
      <c r="E16" s="40">
        <v>3000000000</v>
      </c>
    </row>
    <row r="17" spans="1:4" ht="30" customHeight="1">
      <c r="A17" s="146"/>
      <c r="B17" s="274" t="s">
        <v>802</v>
      </c>
      <c r="C17" s="40">
        <v>61000000000</v>
      </c>
      <c r="D17" s="41"/>
    </row>
    <row r="18" spans="1:4" ht="15" customHeight="1">
      <c r="A18" s="146"/>
      <c r="B18" s="274" t="s">
        <v>682</v>
      </c>
      <c r="C18" s="40" t="s">
        <v>439</v>
      </c>
      <c r="D18" s="41"/>
    </row>
    <row r="19" spans="1:5" ht="4.5" customHeight="1">
      <c r="A19" s="275"/>
      <c r="B19" s="275"/>
      <c r="C19" s="42"/>
      <c r="D19" s="256"/>
      <c r="E19" s="42"/>
    </row>
    <row r="20" spans="1:5" ht="15" customHeight="1" thickBot="1">
      <c r="A20" s="145"/>
      <c r="B20" s="145" t="s">
        <v>188</v>
      </c>
      <c r="C20" s="43">
        <f>SUM(C16:C18)</f>
        <v>64000000000</v>
      </c>
      <c r="D20" s="38"/>
      <c r="E20" s="43">
        <f>SUM(E16:E18)</f>
        <v>3000000000</v>
      </c>
    </row>
    <row r="21" spans="1:5" ht="0.75" customHeight="1" thickTop="1">
      <c r="A21" s="145"/>
      <c r="B21" s="145"/>
      <c r="C21" s="45">
        <f>IF(C20&lt;&gt;'bang can doi kt'!E16,"different","")</f>
      </c>
      <c r="D21" s="41"/>
      <c r="E21" s="45">
        <f>IF(E20&lt;&gt;'bang can doi kt'!F16,"different","")</f>
      </c>
    </row>
    <row r="22" spans="3:5" ht="15" customHeight="1">
      <c r="C22" s="45"/>
      <c r="E22" s="45"/>
    </row>
    <row r="23" spans="3:5" ht="15" customHeight="1">
      <c r="C23" s="45"/>
      <c r="E23" s="45"/>
    </row>
    <row r="24" spans="1:2" ht="15">
      <c r="A24" s="207" t="s">
        <v>190</v>
      </c>
      <c r="B24" s="208" t="s">
        <v>189</v>
      </c>
    </row>
    <row r="25" spans="1:5" ht="28.5">
      <c r="A25" s="208"/>
      <c r="B25" s="208"/>
      <c r="C25" s="10" t="str">
        <f>C2</f>
        <v>30/09/2012
VND</v>
      </c>
      <c r="D25" s="39"/>
      <c r="E25" s="10" t="str">
        <f>E2</f>
        <v>01/01/2012
VND</v>
      </c>
    </row>
    <row r="26" spans="3:5" ht="4.5" customHeight="1">
      <c r="C26" s="38"/>
      <c r="D26" s="39"/>
      <c r="E26" s="38"/>
    </row>
    <row r="27" spans="2:5" ht="15">
      <c r="B27" s="276" t="s">
        <v>18</v>
      </c>
      <c r="C27" s="247">
        <v>590882363</v>
      </c>
      <c r="D27" s="247"/>
      <c r="E27" s="247">
        <v>59881252</v>
      </c>
    </row>
    <row r="28" spans="2:5" ht="15">
      <c r="B28" s="60" t="s">
        <v>684</v>
      </c>
      <c r="C28" s="247">
        <v>55728767508</v>
      </c>
      <c r="D28" s="247"/>
      <c r="E28" s="247">
        <v>64073146683</v>
      </c>
    </row>
    <row r="29" spans="2:5" ht="15">
      <c r="B29" s="60" t="s">
        <v>685</v>
      </c>
      <c r="C29" s="247">
        <v>3774798578</v>
      </c>
      <c r="D29" s="247"/>
      <c r="E29" s="247">
        <v>1966041660</v>
      </c>
    </row>
    <row r="30" spans="2:5" ht="15">
      <c r="B30" s="60" t="s">
        <v>686</v>
      </c>
      <c r="D30" s="247"/>
      <c r="E30" s="40" t="s">
        <v>439</v>
      </c>
    </row>
    <row r="31" spans="2:5" ht="15">
      <c r="B31" s="60" t="s">
        <v>733</v>
      </c>
      <c r="D31" s="247"/>
      <c r="E31" s="40" t="s">
        <v>439</v>
      </c>
    </row>
    <row r="32" spans="2:5" ht="15">
      <c r="B32" s="13" t="s">
        <v>734</v>
      </c>
      <c r="C32" s="247"/>
      <c r="D32" s="247"/>
      <c r="E32" s="247">
        <v>1000000000</v>
      </c>
    </row>
    <row r="33" spans="2:5" ht="30">
      <c r="B33" s="13" t="s">
        <v>789</v>
      </c>
      <c r="C33" s="247"/>
      <c r="D33" s="247"/>
      <c r="E33" s="247">
        <v>59600000</v>
      </c>
    </row>
    <row r="34" spans="2:5" ht="15">
      <c r="B34" s="276" t="s">
        <v>67</v>
      </c>
      <c r="C34" s="247"/>
      <c r="D34" s="247"/>
      <c r="E34" s="247">
        <v>5000012</v>
      </c>
    </row>
    <row r="35" spans="2:5" ht="4.5" customHeight="1">
      <c r="B35" s="211"/>
      <c r="C35" s="247"/>
      <c r="D35" s="247"/>
      <c r="E35" s="247"/>
    </row>
    <row r="36" spans="2:13" s="208" customFormat="1" ht="15.75" thickBot="1">
      <c r="B36" s="208" t="s">
        <v>188</v>
      </c>
      <c r="C36" s="152">
        <f>SUM(C27:C34)</f>
        <v>60094448449</v>
      </c>
      <c r="D36" s="270"/>
      <c r="E36" s="152">
        <f>SUM(E27:E34)</f>
        <v>67163669607</v>
      </c>
      <c r="F36" s="209"/>
      <c r="G36" s="209"/>
      <c r="H36" s="215"/>
      <c r="I36" s="209"/>
      <c r="M36" s="209"/>
    </row>
    <row r="37" spans="3:5" ht="4.5" customHeight="1" thickTop="1">
      <c r="C37" s="293" t="str">
        <f>IF(C36&lt;&gt;'bang can doi kt'!E24,"different","")</f>
        <v>different</v>
      </c>
      <c r="D37" s="247"/>
      <c r="E37" s="293">
        <f>IF(E36&lt;&gt;'bang can doi kt'!F24,"different","")</f>
      </c>
    </row>
    <row r="38" spans="3:5" ht="15" customHeight="1">
      <c r="C38" s="293"/>
      <c r="D38" s="247"/>
      <c r="E38" s="293"/>
    </row>
    <row r="39" spans="3:5" ht="15" customHeight="1">
      <c r="C39" s="293"/>
      <c r="D39" s="247"/>
      <c r="E39" s="293"/>
    </row>
    <row r="40" spans="1:2" ht="15">
      <c r="A40" s="207" t="s">
        <v>191</v>
      </c>
      <c r="B40" s="208" t="s">
        <v>465</v>
      </c>
    </row>
    <row r="41" spans="3:5" ht="28.5">
      <c r="C41" s="10" t="str">
        <f>C25</f>
        <v>30/09/2012
VND</v>
      </c>
      <c r="D41" s="39"/>
      <c r="E41" s="10" t="str">
        <f>E25</f>
        <v>01/01/2012
VND</v>
      </c>
    </row>
    <row r="42" spans="3:5" ht="4.5" customHeight="1">
      <c r="C42" s="38"/>
      <c r="D42" s="39"/>
      <c r="E42" s="38"/>
    </row>
    <row r="43" spans="2:5" ht="15" hidden="1">
      <c r="B43" s="60" t="s">
        <v>10</v>
      </c>
      <c r="C43" s="40">
        <f>'TB Details'!H19</f>
        <v>0</v>
      </c>
      <c r="E43" s="40">
        <f>'TB Details'!I19</f>
        <v>0</v>
      </c>
    </row>
    <row r="44" spans="2:5" ht="15">
      <c r="B44" s="60" t="s">
        <v>11</v>
      </c>
      <c r="C44" s="40">
        <f>'TB Details'!H20</f>
        <v>13730239129.2</v>
      </c>
      <c r="E44" s="40">
        <f>'TB Details'!I20</f>
        <v>21347548194.278</v>
      </c>
    </row>
    <row r="45" spans="2:5" ht="15" hidden="1">
      <c r="B45" s="60" t="s">
        <v>12</v>
      </c>
      <c r="C45" s="40">
        <f>'TB Details'!H21</f>
        <v>0</v>
      </c>
      <c r="E45" s="40">
        <f>'TB Details'!I21</f>
        <v>0</v>
      </c>
    </row>
    <row r="46" spans="2:5" ht="15">
      <c r="B46" s="60" t="s">
        <v>13</v>
      </c>
      <c r="C46" s="40">
        <f>'TB Details'!H22</f>
        <v>220231136.002</v>
      </c>
      <c r="E46" s="40">
        <f>'TB Details'!I22</f>
        <v>188390393.002</v>
      </c>
    </row>
    <row r="47" spans="2:5" ht="15">
      <c r="B47" s="60" t="s">
        <v>14</v>
      </c>
      <c r="C47" s="40">
        <f>'TB Details'!H23</f>
        <v>10256288030</v>
      </c>
      <c r="E47" s="40">
        <f>'TB Details'!I23</f>
        <v>51573788317</v>
      </c>
    </row>
    <row r="48" spans="2:5" ht="15">
      <c r="B48" s="60" t="s">
        <v>15</v>
      </c>
      <c r="C48" s="40">
        <f>'TB Details'!H24</f>
        <v>1017988643.8</v>
      </c>
      <c r="E48" s="40">
        <f>'TB Details'!I24</f>
        <v>2686569801.8</v>
      </c>
    </row>
    <row r="49" spans="2:5" ht="15" hidden="1">
      <c r="B49" s="60" t="s">
        <v>16</v>
      </c>
      <c r="C49" s="40">
        <f>'TB Details'!H25</f>
        <v>0</v>
      </c>
      <c r="E49" s="40">
        <f>'TB Details'!I25</f>
        <v>0</v>
      </c>
    </row>
    <row r="50" spans="2:5" ht="15" hidden="1">
      <c r="B50" s="60" t="s">
        <v>114</v>
      </c>
      <c r="C50" s="40">
        <f>'TB Details'!H26</f>
        <v>0</v>
      </c>
      <c r="E50" s="40">
        <f>'TB Details'!I26</f>
        <v>0</v>
      </c>
    </row>
    <row r="51" spans="2:5" ht="15" hidden="1">
      <c r="B51" s="60" t="s">
        <v>115</v>
      </c>
      <c r="C51" s="40">
        <f>'TB Details'!H27</f>
        <v>0</v>
      </c>
      <c r="E51" s="40">
        <f>'TB Details'!I27</f>
        <v>0</v>
      </c>
    </row>
    <row r="52" ht="4.5" customHeight="1"/>
    <row r="53" spans="2:5" ht="15.75" thickBot="1">
      <c r="B53" s="208" t="s">
        <v>188</v>
      </c>
      <c r="C53" s="43">
        <f>SUM(C43:C51)</f>
        <v>25224746939.002003</v>
      </c>
      <c r="D53" s="39"/>
      <c r="E53" s="43">
        <f>SUM(E43:E51)</f>
        <v>75796296706.08</v>
      </c>
    </row>
    <row r="54" spans="2:5" ht="4.5" customHeight="1" thickTop="1">
      <c r="B54" s="208"/>
      <c r="C54" s="45">
        <f>IF(C53&lt;&gt;'bang can doi kt'!E28,"different","")</f>
      </c>
      <c r="D54" s="39"/>
      <c r="E54" s="45">
        <f>IF(E53&lt;&gt;'bang can doi kt'!F28,"different","")</f>
      </c>
    </row>
    <row r="55" spans="2:5" ht="15" customHeight="1">
      <c r="B55" s="213"/>
      <c r="C55" s="36"/>
      <c r="D55" s="36"/>
      <c r="E55" s="36"/>
    </row>
    <row r="56" spans="2:5" ht="15" customHeight="1">
      <c r="B56" s="213"/>
      <c r="C56" s="45"/>
      <c r="E56" s="45"/>
    </row>
    <row r="57" spans="1:5" ht="15" customHeight="1">
      <c r="A57" s="207" t="s">
        <v>672</v>
      </c>
      <c r="B57" s="208" t="s">
        <v>528</v>
      </c>
      <c r="E57" s="41"/>
    </row>
    <row r="58" spans="1:5" ht="28.5" customHeight="1">
      <c r="A58" s="207"/>
      <c r="B58" s="208"/>
      <c r="C58" s="258" t="str">
        <f>'BC lưu chuyển TT'!E7</f>
        <v>   30/09/ 2012
VND</v>
      </c>
      <c r="D58" s="259"/>
      <c r="E58" s="258" t="str">
        <f>'BC lưu chuyển TT'!F7</f>
        <v>01/01/ 2012
VND</v>
      </c>
    </row>
    <row r="59" spans="1:5" ht="4.5" customHeight="1">
      <c r="A59" s="207"/>
      <c r="C59" s="260"/>
      <c r="D59" s="259"/>
      <c r="E59" s="260"/>
    </row>
    <row r="60" spans="1:5" ht="15" customHeight="1">
      <c r="A60" s="207"/>
      <c r="B60" s="60" t="s">
        <v>824</v>
      </c>
      <c r="C60" s="261">
        <v>10228719697</v>
      </c>
      <c r="D60" s="262"/>
      <c r="E60" s="261">
        <v>13588433116</v>
      </c>
    </row>
    <row r="61" spans="1:5" ht="15" customHeight="1">
      <c r="A61" s="207"/>
      <c r="B61" s="60" t="s">
        <v>687</v>
      </c>
      <c r="C61" s="261">
        <v>2642644976</v>
      </c>
      <c r="D61" s="262"/>
      <c r="E61" s="261">
        <v>13431190327</v>
      </c>
    </row>
    <row r="62" spans="1:5" ht="15" customHeight="1">
      <c r="A62" s="207"/>
      <c r="B62" s="60" t="s">
        <v>688</v>
      </c>
      <c r="C62" s="261">
        <v>12187891872</v>
      </c>
      <c r="D62" s="262"/>
      <c r="E62" s="261">
        <v>16790903746</v>
      </c>
    </row>
    <row r="63" spans="1:5" ht="15" customHeight="1">
      <c r="A63" s="207"/>
      <c r="B63" s="13" t="s">
        <v>814</v>
      </c>
      <c r="C63" s="261">
        <f>C60+C61-C62</f>
        <v>683472801</v>
      </c>
      <c r="D63" s="263"/>
      <c r="E63" s="261">
        <f>E60+E61-E62</f>
        <v>10228719697</v>
      </c>
    </row>
    <row r="64" spans="1:5" ht="9" customHeight="1">
      <c r="A64" s="207"/>
      <c r="B64" s="208"/>
      <c r="E64" s="41"/>
    </row>
    <row r="65" spans="1:5" ht="15" customHeight="1">
      <c r="A65" s="207"/>
      <c r="B65" s="145" t="s">
        <v>689</v>
      </c>
      <c r="E65" s="41"/>
    </row>
    <row r="66" spans="1:5" ht="28.5" customHeight="1">
      <c r="A66" s="214"/>
      <c r="B66" s="123"/>
      <c r="C66" s="10" t="str">
        <f>C41</f>
        <v>30/09/2012
VND</v>
      </c>
      <c r="D66" s="39"/>
      <c r="E66" s="10" t="str">
        <f>E41</f>
        <v>01/01/2012
VND</v>
      </c>
    </row>
    <row r="67" spans="1:5" ht="4.5" customHeight="1">
      <c r="A67" s="214"/>
      <c r="B67" s="13"/>
      <c r="C67" s="46"/>
      <c r="D67" s="46"/>
      <c r="E67" s="37"/>
    </row>
    <row r="68" spans="1:5" ht="15" customHeight="1">
      <c r="A68" s="214"/>
      <c r="B68" s="274" t="s">
        <v>690</v>
      </c>
      <c r="C68" s="150"/>
      <c r="D68" s="150"/>
      <c r="E68" s="150">
        <v>9574338160</v>
      </c>
    </row>
    <row r="69" spans="1:4" ht="30" customHeight="1">
      <c r="A69" s="214"/>
      <c r="B69" s="274" t="s">
        <v>772</v>
      </c>
      <c r="D69" s="150"/>
    </row>
    <row r="70" spans="1:4" ht="15" customHeight="1">
      <c r="A70" s="214"/>
      <c r="B70" s="274" t="s">
        <v>691</v>
      </c>
      <c r="D70" s="150"/>
    </row>
    <row r="71" spans="1:4" ht="30" customHeight="1">
      <c r="A71" s="214"/>
      <c r="B71" s="274" t="s">
        <v>773</v>
      </c>
      <c r="C71" s="40">
        <v>683472801</v>
      </c>
      <c r="D71" s="150"/>
    </row>
    <row r="72" spans="1:5" ht="30" customHeight="1">
      <c r="A72" s="214"/>
      <c r="B72" s="274" t="s">
        <v>774</v>
      </c>
      <c r="C72" s="150"/>
      <c r="D72" s="150"/>
      <c r="E72" s="150">
        <v>563910881</v>
      </c>
    </row>
    <row r="73" spans="1:5" ht="15" customHeight="1">
      <c r="A73" s="214"/>
      <c r="B73" s="274" t="s">
        <v>692</v>
      </c>
      <c r="C73" s="150"/>
      <c r="D73" s="150"/>
      <c r="E73" s="150">
        <v>90470656</v>
      </c>
    </row>
    <row r="74" spans="1:5" ht="4.5" customHeight="1">
      <c r="A74" s="214"/>
      <c r="B74" s="13"/>
      <c r="C74" s="147"/>
      <c r="D74" s="147"/>
      <c r="E74" s="148"/>
    </row>
    <row r="75" spans="1:5" ht="15" customHeight="1" thickBot="1">
      <c r="A75" s="216"/>
      <c r="B75" s="123" t="s">
        <v>188</v>
      </c>
      <c r="C75" s="149">
        <f>SUM(C68:C73)</f>
        <v>683472801</v>
      </c>
      <c r="D75" s="488"/>
      <c r="E75" s="149">
        <f>SUM(E68:E73)</f>
        <v>10228719697</v>
      </c>
    </row>
    <row r="76" spans="1:5" ht="4.5" customHeight="1" thickTop="1">
      <c r="A76" s="214"/>
      <c r="B76" s="13"/>
      <c r="C76" s="45">
        <f>IF(C75&lt;&gt;'bang can doi kt'!E32,"different","")</f>
      </c>
      <c r="D76" s="46"/>
      <c r="E76" s="45">
        <f>IF(E75&lt;&gt;'bang can doi kt'!F32,"different","")</f>
      </c>
    </row>
    <row r="77" spans="2:5" ht="15" customHeight="1">
      <c r="B77" s="213"/>
      <c r="C77" s="45"/>
      <c r="E77" s="45"/>
    </row>
    <row r="78" spans="2:5" ht="15" customHeight="1">
      <c r="B78" s="213"/>
      <c r="C78" s="45"/>
      <c r="E78" s="45"/>
    </row>
    <row r="79" spans="1:5" ht="15" customHeight="1">
      <c r="A79" s="207" t="s">
        <v>193</v>
      </c>
      <c r="B79" s="208" t="s">
        <v>572</v>
      </c>
      <c r="E79" s="41"/>
    </row>
    <row r="80" spans="1:5" ht="28.5" customHeight="1">
      <c r="A80" s="214"/>
      <c r="B80" s="123"/>
      <c r="C80" s="10" t="str">
        <f>C66</f>
        <v>30/09/2012
VND</v>
      </c>
      <c r="D80" s="39"/>
      <c r="E80" s="10" t="str">
        <f>E66</f>
        <v>01/01/2012
VND</v>
      </c>
    </row>
    <row r="81" spans="1:5" ht="4.5" customHeight="1">
      <c r="A81" s="214"/>
      <c r="B81" s="13"/>
      <c r="C81" s="46"/>
      <c r="D81" s="46"/>
      <c r="E81" s="37"/>
    </row>
    <row r="82" spans="1:5" ht="15" customHeight="1">
      <c r="A82" s="214"/>
      <c r="B82" s="211" t="s">
        <v>798</v>
      </c>
      <c r="C82" s="150"/>
      <c r="D82" s="150"/>
      <c r="E82" s="150">
        <v>4270020372</v>
      </c>
    </row>
    <row r="83" spans="1:5" ht="4.5" customHeight="1">
      <c r="A83" s="214"/>
      <c r="B83" s="13"/>
      <c r="C83" s="147"/>
      <c r="D83" s="147"/>
      <c r="E83" s="148"/>
    </row>
    <row r="84" spans="1:5" ht="15" customHeight="1" thickBot="1">
      <c r="A84" s="216"/>
      <c r="B84" s="123" t="s">
        <v>188</v>
      </c>
      <c r="C84" s="149">
        <f>SUM(C82:C82)</f>
        <v>0</v>
      </c>
      <c r="D84" s="488"/>
      <c r="E84" s="149">
        <f>SUM(E82:E82)</f>
        <v>4270020372</v>
      </c>
    </row>
    <row r="85" spans="1:5" ht="4.5" customHeight="1" thickTop="1">
      <c r="A85" s="214"/>
      <c r="B85" s="13"/>
      <c r="C85" s="45" t="str">
        <f>IF(C84&lt;&gt;'bang can doi kt'!E34,"different","")</f>
        <v>different</v>
      </c>
      <c r="D85" s="46"/>
      <c r="E85" s="45">
        <f>IF(E84&lt;&gt;'bang can doi kt'!F34,"different","")</f>
      </c>
    </row>
    <row r="86" spans="1:5" ht="15" customHeight="1">
      <c r="A86" s="214"/>
      <c r="B86" s="13"/>
      <c r="C86" s="45"/>
      <c r="D86" s="46"/>
      <c r="E86" s="45"/>
    </row>
    <row r="87" spans="2:5" ht="15" customHeight="1">
      <c r="B87" s="213"/>
      <c r="C87" s="45"/>
      <c r="E87" s="45"/>
    </row>
    <row r="88" spans="1:2" ht="15">
      <c r="A88" s="207" t="s">
        <v>193</v>
      </c>
      <c r="B88" s="208" t="s">
        <v>527</v>
      </c>
    </row>
    <row r="89" spans="3:5" ht="28.5" customHeight="1">
      <c r="C89" s="10" t="str">
        <f>C80</f>
        <v>30/09/2012
VND</v>
      </c>
      <c r="D89" s="39"/>
      <c r="E89" s="10" t="str">
        <f>E80</f>
        <v>01/01/2012
VND</v>
      </c>
    </row>
    <row r="90" ht="4.5" customHeight="1"/>
    <row r="91" spans="2:5" ht="15" customHeight="1">
      <c r="B91" s="60" t="s">
        <v>592</v>
      </c>
      <c r="C91" s="20">
        <v>845894240</v>
      </c>
      <c r="E91" s="20">
        <v>1274975026</v>
      </c>
    </row>
    <row r="92" ht="4.5" customHeight="1"/>
    <row r="93" spans="2:5" ht="15.75" thickBot="1">
      <c r="B93" s="208" t="s">
        <v>188</v>
      </c>
      <c r="C93" s="43">
        <f>SUM(C91:C91)</f>
        <v>845894240</v>
      </c>
      <c r="D93" s="39"/>
      <c r="E93" s="43">
        <f>SUM(E91:E91)</f>
        <v>1274975026</v>
      </c>
    </row>
    <row r="94" spans="3:5" ht="4.5" customHeight="1" thickTop="1">
      <c r="C94" s="45">
        <f>IF(C93&lt;&gt;'bang can doi kt'!E35,"different","")</f>
      </c>
      <c r="E94" s="45">
        <f>IF(E93&lt;&gt;'bang can doi kt'!F35,"different","")</f>
      </c>
    </row>
    <row r="95" spans="3:5" ht="15" customHeight="1">
      <c r="C95" s="45"/>
      <c r="E95" s="45"/>
    </row>
    <row r="96" spans="3:5" ht="15" customHeight="1">
      <c r="C96" s="45"/>
      <c r="E96" s="45"/>
    </row>
    <row r="97" spans="1:5" ht="15">
      <c r="A97" s="207" t="s">
        <v>196</v>
      </c>
      <c r="B97" s="208" t="s">
        <v>474</v>
      </c>
      <c r="E97" s="41"/>
    </row>
    <row r="98" spans="1:5" ht="28.5" customHeight="1">
      <c r="A98" s="214"/>
      <c r="B98" s="205"/>
      <c r="C98" s="201" t="str">
        <f>C89</f>
        <v>30/09/2012
VND</v>
      </c>
      <c r="D98" s="200"/>
      <c r="E98" s="201" t="str">
        <f>E89</f>
        <v>01/01/2012
VND</v>
      </c>
    </row>
    <row r="99" spans="1:5" ht="4.5" customHeight="1">
      <c r="A99" s="214"/>
      <c r="B99" s="218"/>
      <c r="C99" s="204"/>
      <c r="D99" s="206"/>
      <c r="E99" s="204"/>
    </row>
    <row r="100" spans="1:5" ht="15" customHeight="1">
      <c r="A100" s="214"/>
      <c r="B100" s="264" t="s">
        <v>693</v>
      </c>
      <c r="C100" s="199">
        <f>E100</f>
        <v>73378345</v>
      </c>
      <c r="D100" s="199"/>
      <c r="E100" s="199">
        <v>73378345</v>
      </c>
    </row>
    <row r="101" spans="1:5" ht="15" customHeight="1">
      <c r="A101" s="214"/>
      <c r="B101" s="264" t="s">
        <v>694</v>
      </c>
      <c r="C101" s="199"/>
      <c r="D101" s="199"/>
      <c r="E101" s="199">
        <v>82685454</v>
      </c>
    </row>
    <row r="102" spans="1:5" ht="15" customHeight="1">
      <c r="A102" s="214"/>
      <c r="B102" s="264" t="s">
        <v>695</v>
      </c>
      <c r="C102" s="199"/>
      <c r="D102" s="199"/>
      <c r="E102" s="199">
        <v>1512510707</v>
      </c>
    </row>
    <row r="103" spans="1:4" ht="15" customHeight="1">
      <c r="A103" s="214"/>
      <c r="B103" s="264" t="s">
        <v>799</v>
      </c>
      <c r="C103" s="40">
        <v>795110263</v>
      </c>
      <c r="D103" s="199"/>
    </row>
    <row r="104" spans="1:5" ht="15" customHeight="1">
      <c r="A104" s="214"/>
      <c r="B104" s="265" t="s">
        <v>735</v>
      </c>
      <c r="D104" s="199"/>
      <c r="E104" s="40">
        <v>1926163628</v>
      </c>
    </row>
    <row r="105" spans="1:5" ht="4.5" customHeight="1">
      <c r="A105" s="214"/>
      <c r="B105" s="218"/>
      <c r="C105" s="199"/>
      <c r="D105" s="199"/>
      <c r="E105" s="199"/>
    </row>
    <row r="106" spans="1:5" ht="15" customHeight="1" thickBot="1">
      <c r="A106" s="214"/>
      <c r="B106" s="217" t="s">
        <v>188</v>
      </c>
      <c r="C106" s="203">
        <f>SUM(C100:C104)</f>
        <v>868488608</v>
      </c>
      <c r="D106" s="202"/>
      <c r="E106" s="203">
        <f>SUM(E100:E104)</f>
        <v>3594738134</v>
      </c>
    </row>
    <row r="107" spans="1:5" ht="4.5" customHeight="1" thickTop="1">
      <c r="A107" s="214"/>
      <c r="B107" s="218"/>
      <c r="C107" s="45">
        <f>IF(C106&lt;&gt;'bang can doi kt'!E56,"different","")</f>
      </c>
      <c r="D107" s="206"/>
      <c r="E107" s="45">
        <f>IF(E106&lt;&gt;'bang can doi kt'!F56,"different","")</f>
      </c>
    </row>
    <row r="108" spans="1:5" ht="15" customHeight="1">
      <c r="A108" s="214"/>
      <c r="B108" s="13"/>
      <c r="C108" s="46"/>
      <c r="D108" s="46"/>
      <c r="E108" s="37"/>
    </row>
    <row r="109" spans="1:5" ht="15" customHeight="1">
      <c r="A109" s="214"/>
      <c r="B109" s="13"/>
      <c r="C109" s="46"/>
      <c r="D109" s="46"/>
      <c r="E109" s="37"/>
    </row>
    <row r="110" spans="1:5" ht="15" customHeight="1">
      <c r="A110" s="207" t="s">
        <v>196</v>
      </c>
      <c r="B110" s="208" t="s">
        <v>473</v>
      </c>
      <c r="E110" s="41"/>
    </row>
    <row r="111" spans="1:5" ht="28.5" customHeight="1">
      <c r="A111" s="214"/>
      <c r="B111" s="205"/>
      <c r="C111" s="266" t="str">
        <f>C98</f>
        <v>30/09/2012
VND</v>
      </c>
      <c r="D111" s="200"/>
      <c r="E111" s="266" t="str">
        <f>E98</f>
        <v>01/01/2012
VND</v>
      </c>
    </row>
    <row r="112" spans="1:5" ht="4.5" customHeight="1">
      <c r="A112" s="214"/>
      <c r="B112" s="218"/>
      <c r="C112" s="204"/>
      <c r="D112" s="206"/>
      <c r="E112" s="204"/>
    </row>
    <row r="113" spans="1:5" ht="30" customHeight="1">
      <c r="A113" s="214"/>
      <c r="B113" s="274" t="s">
        <v>696</v>
      </c>
      <c r="C113" s="199">
        <v>3000000000</v>
      </c>
      <c r="D113" s="199"/>
      <c r="E113" s="199">
        <v>3000000000</v>
      </c>
    </row>
    <row r="114" spans="1:5" ht="4.5" customHeight="1">
      <c r="A114" s="214"/>
      <c r="B114" s="218"/>
      <c r="C114" s="199"/>
      <c r="D114" s="199"/>
      <c r="E114" s="199"/>
    </row>
    <row r="115" spans="1:5" ht="15" customHeight="1" thickBot="1">
      <c r="A115" s="214"/>
      <c r="B115" s="217" t="s">
        <v>188</v>
      </c>
      <c r="C115" s="203">
        <f>SUM(C113:C113)</f>
        <v>3000000000</v>
      </c>
      <c r="D115" s="202"/>
      <c r="E115" s="203">
        <f>SUM(E113:E113)</f>
        <v>3000000000</v>
      </c>
    </row>
    <row r="116" spans="1:5" ht="4.5" customHeight="1" thickTop="1">
      <c r="A116" s="214"/>
      <c r="B116" s="218"/>
      <c r="C116" s="45">
        <f>IF(C115&lt;&gt;'bang can doi kt'!E65,"different","")</f>
      </c>
      <c r="D116" s="206"/>
      <c r="E116" s="45">
        <f>IF(E115&lt;&gt;'bang can doi kt'!F65,"different","")</f>
      </c>
    </row>
    <row r="117" spans="1:5" ht="15" customHeight="1">
      <c r="A117" s="214"/>
      <c r="B117" s="13"/>
      <c r="C117" s="46"/>
      <c r="D117" s="46"/>
      <c r="E117" s="37"/>
    </row>
    <row r="118" spans="1:5" ht="15" customHeight="1">
      <c r="A118" s="214"/>
      <c r="B118" s="13"/>
      <c r="C118" s="46"/>
      <c r="D118" s="46"/>
      <c r="E118" s="37"/>
    </row>
    <row r="119" spans="1:5" ht="15" customHeight="1">
      <c r="A119" s="207" t="s">
        <v>196</v>
      </c>
      <c r="B119" s="208" t="s">
        <v>475</v>
      </c>
      <c r="E119" s="41"/>
    </row>
    <row r="120" spans="1:5" ht="28.5" customHeight="1">
      <c r="A120" s="214"/>
      <c r="B120" s="205"/>
      <c r="C120" s="266" t="str">
        <f>C111</f>
        <v>30/09/2012
VND</v>
      </c>
      <c r="D120" s="200"/>
      <c r="E120" s="266" t="str">
        <f>E111</f>
        <v>01/01/2012
VND</v>
      </c>
    </row>
    <row r="121" spans="1:5" ht="4.5" customHeight="1">
      <c r="A121" s="214"/>
      <c r="B121" s="218"/>
      <c r="C121" s="204"/>
      <c r="D121" s="206"/>
      <c r="E121" s="204"/>
    </row>
    <row r="122" spans="1:5" ht="15" customHeight="1">
      <c r="A122" s="214"/>
      <c r="B122" s="219" t="s">
        <v>602</v>
      </c>
      <c r="C122" s="199">
        <v>300273181</v>
      </c>
      <c r="D122" s="199"/>
      <c r="E122" s="199">
        <v>247779962</v>
      </c>
    </row>
    <row r="123" spans="1:5" ht="4.5" customHeight="1">
      <c r="A123" s="214"/>
      <c r="B123" s="218"/>
      <c r="C123" s="199"/>
      <c r="D123" s="199"/>
      <c r="E123" s="199"/>
    </row>
    <row r="124" spans="1:5" ht="15" customHeight="1" thickBot="1">
      <c r="A124" s="214"/>
      <c r="B124" s="217" t="s">
        <v>188</v>
      </c>
      <c r="C124" s="203">
        <f>SUM(C122:C123)</f>
        <v>300273181</v>
      </c>
      <c r="D124" s="202"/>
      <c r="E124" s="203">
        <f>SUM(E122:E122)</f>
        <v>247779962</v>
      </c>
    </row>
    <row r="125" spans="1:5" ht="4.5" customHeight="1" thickTop="1">
      <c r="A125" s="214"/>
      <c r="B125" s="218"/>
      <c r="C125" s="45">
        <f>IF(C124&lt;&gt;'bang can doi kt'!E69,"different","")</f>
      </c>
      <c r="D125" s="206"/>
      <c r="E125" s="45">
        <f>IF(E124&lt;&gt;'bang can doi kt'!F69,"different","")</f>
      </c>
    </row>
    <row r="126" spans="1:5" ht="15" customHeight="1">
      <c r="A126" s="214"/>
      <c r="B126" s="13"/>
      <c r="C126" s="46"/>
      <c r="D126" s="46"/>
      <c r="E126" s="37"/>
    </row>
    <row r="127" spans="1:5" ht="15" customHeight="1">
      <c r="A127" s="214"/>
      <c r="B127" s="13"/>
      <c r="C127" s="46"/>
      <c r="D127" s="46"/>
      <c r="E127" s="37"/>
    </row>
    <row r="128" spans="1:5" ht="15">
      <c r="A128" s="207" t="s">
        <v>198</v>
      </c>
      <c r="B128" s="208" t="s">
        <v>544</v>
      </c>
      <c r="E128" s="41"/>
    </row>
    <row r="129" spans="1:5" ht="28.5">
      <c r="A129" s="207"/>
      <c r="B129" s="13"/>
      <c r="C129" s="10" t="str">
        <f>C120</f>
        <v>30/09/2012
VND</v>
      </c>
      <c r="D129" s="39"/>
      <c r="E129" s="10" t="str">
        <f>E120</f>
        <v>01/01/2012
VND</v>
      </c>
    </row>
    <row r="130" spans="2:5" ht="4.5" customHeight="1">
      <c r="B130" s="13"/>
      <c r="C130" s="38"/>
      <c r="D130" s="39"/>
      <c r="E130" s="38"/>
    </row>
    <row r="131" spans="2:13" s="222" customFormat="1" ht="30" customHeight="1">
      <c r="B131" s="264" t="s">
        <v>778</v>
      </c>
      <c r="C131" s="40" t="s">
        <v>439</v>
      </c>
      <c r="D131" s="268"/>
      <c r="E131" s="40" t="s">
        <v>439</v>
      </c>
      <c r="F131" s="215"/>
      <c r="G131" s="215"/>
      <c r="H131" s="215"/>
      <c r="I131" s="215"/>
      <c r="M131" s="215"/>
    </row>
    <row r="132" spans="2:13" s="222" customFormat="1" ht="30" customHeight="1">
      <c r="B132" s="264" t="s">
        <v>779</v>
      </c>
      <c r="C132" s="198"/>
      <c r="D132" s="268"/>
      <c r="E132" s="198">
        <v>12000000000</v>
      </c>
      <c r="F132" s="215"/>
      <c r="G132" s="215"/>
      <c r="H132" s="215"/>
      <c r="I132" s="215"/>
      <c r="M132" s="215"/>
    </row>
    <row r="133" spans="2:5" ht="4.5" customHeight="1">
      <c r="B133" s="13"/>
      <c r="C133" s="45"/>
      <c r="E133" s="45"/>
    </row>
    <row r="134" spans="2:5" ht="15.75" thickBot="1">
      <c r="B134" s="8" t="s">
        <v>188</v>
      </c>
      <c r="C134" s="43">
        <f>SUM(C131:C132)</f>
        <v>0</v>
      </c>
      <c r="D134" s="39"/>
      <c r="E134" s="43">
        <f>SUM(E131:E132)</f>
        <v>12000000000</v>
      </c>
    </row>
    <row r="135" spans="2:5" ht="4.5" customHeight="1" thickTop="1">
      <c r="B135" s="13"/>
      <c r="C135" s="45">
        <f>IF(C134&lt;&gt;'bang can doi kt'!E92,"different","")</f>
      </c>
      <c r="E135" s="45">
        <f>IF(E134&lt;&gt;'bang can doi kt'!F92,"different","")</f>
      </c>
    </row>
    <row r="136" spans="2:5" ht="15" customHeight="1">
      <c r="B136" s="13"/>
      <c r="C136" s="45"/>
      <c r="E136" s="45"/>
    </row>
    <row r="137" spans="2:5" ht="15" customHeight="1">
      <c r="B137" s="13"/>
      <c r="C137" s="45"/>
      <c r="E137" s="45"/>
    </row>
    <row r="138" spans="1:2" ht="15">
      <c r="A138" s="207" t="s">
        <v>199</v>
      </c>
      <c r="B138" s="208" t="s">
        <v>197</v>
      </c>
    </row>
    <row r="139" spans="1:5" ht="28.5" customHeight="1">
      <c r="A139" s="208"/>
      <c r="B139" s="13"/>
      <c r="C139" s="10" t="str">
        <f>C129</f>
        <v>30/09/2012
VND</v>
      </c>
      <c r="D139" s="39"/>
      <c r="E139" s="10" t="str">
        <f>E129</f>
        <v>01/01/2012
VND</v>
      </c>
    </row>
    <row r="140" ht="4.5" customHeight="1">
      <c r="B140" s="13"/>
    </row>
    <row r="141" spans="2:5" ht="15" customHeight="1">
      <c r="B141" s="13" t="s">
        <v>73</v>
      </c>
      <c r="C141" s="40">
        <f>-'TB Details'!H82</f>
        <v>8679846899</v>
      </c>
      <c r="E141" s="40">
        <f>-'TB Details'!I82</f>
        <v>271983668</v>
      </c>
    </row>
    <row r="142" spans="2:5" ht="15" hidden="1">
      <c r="B142" s="13" t="s">
        <v>74</v>
      </c>
      <c r="C142" s="40">
        <f>-'TB Details'!H83</f>
        <v>0</v>
      </c>
      <c r="E142" s="40">
        <f>-'TB Details'!I83</f>
        <v>0</v>
      </c>
    </row>
    <row r="143" spans="2:5" ht="15" hidden="1">
      <c r="B143" s="60" t="s">
        <v>75</v>
      </c>
      <c r="C143" s="40">
        <f>-'TB Details'!H84</f>
        <v>0</v>
      </c>
      <c r="E143" s="40">
        <f>-'TB Details'!I84</f>
        <v>0</v>
      </c>
    </row>
    <row r="144" spans="2:5" ht="15" customHeight="1">
      <c r="B144" s="60" t="s">
        <v>44</v>
      </c>
      <c r="C144" s="40">
        <f>-'TB Details'!H85</f>
        <v>19710230789</v>
      </c>
      <c r="E144" s="40">
        <f>-'TB Details'!I85</f>
        <v>9895355097</v>
      </c>
    </row>
    <row r="145" spans="2:5" ht="15" customHeight="1">
      <c r="B145" s="60" t="s">
        <v>138</v>
      </c>
      <c r="C145" s="40">
        <f>-'TB Details'!H86</f>
        <v>0</v>
      </c>
      <c r="E145" s="40">
        <f>-'TB Details'!I86</f>
        <v>32727800</v>
      </c>
    </row>
    <row r="146" spans="2:5" ht="15" customHeight="1" hidden="1">
      <c r="B146" s="60" t="s">
        <v>76</v>
      </c>
      <c r="C146" s="40">
        <f>-'TB Details'!H87</f>
        <v>0</v>
      </c>
      <c r="E146" s="40">
        <f>-'TB Details'!I87</f>
        <v>0</v>
      </c>
    </row>
    <row r="147" spans="2:5" ht="15" customHeight="1" hidden="1">
      <c r="B147" s="60" t="s">
        <v>139</v>
      </c>
      <c r="C147" s="40">
        <f>-'TB Details'!H88</f>
        <v>0</v>
      </c>
      <c r="E147" s="40">
        <f>-'TB Details'!I88</f>
        <v>0</v>
      </c>
    </row>
    <row r="148" spans="2:5" ht="15" customHeight="1" hidden="1">
      <c r="B148" s="60" t="s">
        <v>77</v>
      </c>
      <c r="C148" s="40">
        <f>-'TB Details'!H89</f>
        <v>0</v>
      </c>
      <c r="E148" s="40">
        <f>-'TB Details'!I89</f>
        <v>0</v>
      </c>
    </row>
    <row r="149" spans="2:5" ht="15" customHeight="1" hidden="1">
      <c r="B149" s="60" t="s">
        <v>140</v>
      </c>
      <c r="C149" s="40">
        <f>-'TB Details'!H90</f>
        <v>0</v>
      </c>
      <c r="E149" s="40">
        <f>-'TB Details'!I90</f>
        <v>0</v>
      </c>
    </row>
    <row r="150" ht="4.5" customHeight="1"/>
    <row r="151" spans="2:13" s="208" customFormat="1" ht="15.75" thickBot="1">
      <c r="B151" s="208" t="s">
        <v>188</v>
      </c>
      <c r="C151" s="43">
        <f>SUM(C141:C149)</f>
        <v>28390077688</v>
      </c>
      <c r="D151" s="39"/>
      <c r="E151" s="43">
        <f>SUM(E141:E149)</f>
        <v>10200066565</v>
      </c>
      <c r="F151" s="209"/>
      <c r="G151" s="209"/>
      <c r="H151" s="215"/>
      <c r="I151" s="209"/>
      <c r="M151" s="209"/>
    </row>
    <row r="152" spans="3:5" ht="4.5" customHeight="1" thickTop="1">
      <c r="C152" s="45">
        <f>IF(C151&lt;&gt;'bang can doi kt'!E95,"different","")</f>
      </c>
      <c r="E152" s="45">
        <f>IF(E151&lt;&gt;'bang can doi kt'!F95,"different","")</f>
      </c>
    </row>
    <row r="153" spans="3:5" ht="15" customHeight="1">
      <c r="C153" s="45"/>
      <c r="E153" s="45"/>
    </row>
    <row r="154" spans="3:5" ht="15" customHeight="1">
      <c r="C154" s="45"/>
      <c r="E154" s="45"/>
    </row>
    <row r="155" spans="1:2" ht="15" customHeight="1">
      <c r="A155" s="207" t="s">
        <v>199</v>
      </c>
      <c r="B155" s="208" t="s">
        <v>144</v>
      </c>
    </row>
    <row r="156" spans="1:5" ht="28.5" customHeight="1">
      <c r="A156" s="208"/>
      <c r="B156" s="13"/>
      <c r="C156" s="10" t="str">
        <f>C139</f>
        <v>30/09/2012
VND</v>
      </c>
      <c r="D156" s="39"/>
      <c r="E156" s="10" t="str">
        <f>E139</f>
        <v>01/01/2012
VND</v>
      </c>
    </row>
    <row r="157" ht="4.5" customHeight="1">
      <c r="B157" s="13"/>
    </row>
    <row r="158" spans="2:5" ht="15" customHeight="1">
      <c r="B158" s="276" t="s">
        <v>697</v>
      </c>
      <c r="C158" s="40">
        <v>5924068443</v>
      </c>
      <c r="E158" s="40">
        <v>10924068443</v>
      </c>
    </row>
    <row r="159" spans="2:5" ht="30" customHeight="1">
      <c r="B159" s="264" t="s">
        <v>698</v>
      </c>
      <c r="C159" s="40">
        <v>4868622682</v>
      </c>
      <c r="E159" s="40">
        <v>4496596207</v>
      </c>
    </row>
    <row r="160" spans="2:5" ht="15" customHeight="1">
      <c r="B160" s="264" t="s">
        <v>699</v>
      </c>
      <c r="C160" s="40" t="s">
        <v>439</v>
      </c>
      <c r="E160" s="40" t="s">
        <v>439</v>
      </c>
    </row>
    <row r="161" ht="4.5" customHeight="1"/>
    <row r="162" spans="1:5" ht="15" customHeight="1" thickBot="1">
      <c r="A162" s="208"/>
      <c r="B162" s="208" t="s">
        <v>188</v>
      </c>
      <c r="C162" s="43">
        <f>SUM(C158:C160)</f>
        <v>10792691125</v>
      </c>
      <c r="D162" s="39"/>
      <c r="E162" s="43">
        <f>SUM(E158:E160)</f>
        <v>15420664650</v>
      </c>
    </row>
    <row r="163" spans="3:5" ht="4.5" customHeight="1" thickTop="1">
      <c r="C163" s="45">
        <f>IF(C162&lt;&gt;'bang can doi kt'!E97,"different","")</f>
      </c>
      <c r="E163" s="45">
        <f>IF(E162&lt;&gt;'bang can doi kt'!F97,"different","")</f>
      </c>
    </row>
    <row r="164" spans="3:5" ht="15" customHeight="1">
      <c r="C164" s="45"/>
      <c r="E164" s="45"/>
    </row>
    <row r="165" spans="3:5" ht="15" customHeight="1">
      <c r="C165" s="45"/>
      <c r="E165" s="45"/>
    </row>
    <row r="166" spans="1:2" ht="15">
      <c r="A166" s="207" t="s">
        <v>404</v>
      </c>
      <c r="B166" s="516" t="s">
        <v>94</v>
      </c>
    </row>
    <row r="167" spans="3:5" ht="28.5">
      <c r="C167" s="10" t="str">
        <f>C156</f>
        <v>30/09/2012
VND</v>
      </c>
      <c r="D167" s="39"/>
      <c r="E167" s="10" t="str">
        <f>E156</f>
        <v>01/01/2012
VND</v>
      </c>
    </row>
    <row r="168" spans="3:5" ht="4.5" customHeight="1">
      <c r="C168" s="38"/>
      <c r="D168" s="39"/>
      <c r="E168" s="38"/>
    </row>
    <row r="169" spans="2:5" ht="15" hidden="1">
      <c r="B169" s="60" t="s">
        <v>145</v>
      </c>
      <c r="C169" s="40">
        <f>-'TB Details'!H98</f>
        <v>0</v>
      </c>
      <c r="E169" s="40">
        <f>-'TB Details'!I98</f>
        <v>0</v>
      </c>
    </row>
    <row r="170" spans="2:5" ht="15">
      <c r="B170" s="60" t="s">
        <v>19</v>
      </c>
      <c r="C170" s="40">
        <f>-'TB Details'!H99</f>
        <v>206259021</v>
      </c>
      <c r="E170" s="40">
        <f>-'TB Details'!I99</f>
        <v>0</v>
      </c>
    </row>
    <row r="171" spans="2:5" ht="15">
      <c r="B171" s="60" t="s">
        <v>18</v>
      </c>
      <c r="C171" s="40">
        <f>-'TB Details'!H100</f>
        <v>994498510</v>
      </c>
      <c r="E171" s="40">
        <f>-'TB Details'!I100</f>
        <v>0</v>
      </c>
    </row>
    <row r="172" spans="2:5" ht="15" hidden="1">
      <c r="B172" s="60" t="s">
        <v>17</v>
      </c>
      <c r="C172" s="40">
        <f>-'TB Details'!H101</f>
        <v>0</v>
      </c>
      <c r="E172" s="40">
        <f>-'TB Details'!I101</f>
        <v>0</v>
      </c>
    </row>
    <row r="173" spans="2:5" ht="15" hidden="1">
      <c r="B173" s="60" t="s">
        <v>146</v>
      </c>
      <c r="C173" s="40">
        <f>-'TB Details'!H102</f>
        <v>0</v>
      </c>
      <c r="E173" s="40">
        <f>-'TB Details'!I102</f>
        <v>0</v>
      </c>
    </row>
    <row r="174" spans="2:5" ht="15">
      <c r="B174" s="60" t="s">
        <v>147</v>
      </c>
      <c r="C174" s="40">
        <f>-'TB Details'!H103</f>
        <v>644750000</v>
      </c>
      <c r="E174" s="40">
        <f>-'TB Details'!I103</f>
        <v>622500000</v>
      </c>
    </row>
    <row r="175" spans="2:5" ht="15">
      <c r="B175" s="60" t="s">
        <v>481</v>
      </c>
      <c r="C175" s="40">
        <f>SUM(C176:C178)</f>
        <v>173112293</v>
      </c>
      <c r="E175" s="40">
        <f>SUM(E176:E178)</f>
        <v>1722158978</v>
      </c>
    </row>
    <row r="176" spans="2:13" s="232" customFormat="1" ht="30">
      <c r="B176" s="277" t="s">
        <v>780</v>
      </c>
      <c r="C176" s="162">
        <v>0</v>
      </c>
      <c r="D176" s="162"/>
      <c r="E176" s="162"/>
      <c r="F176" s="233"/>
      <c r="G176" s="233"/>
      <c r="H176" s="233"/>
      <c r="I176" s="233"/>
      <c r="M176" s="233"/>
    </row>
    <row r="177" spans="2:13" s="232" customFormat="1" ht="15">
      <c r="B177" s="277" t="s">
        <v>700</v>
      </c>
      <c r="C177" s="162"/>
      <c r="D177" s="162"/>
      <c r="E177" s="162">
        <v>1599992000</v>
      </c>
      <c r="F177" s="233"/>
      <c r="G177" s="233"/>
      <c r="H177" s="233"/>
      <c r="I177" s="233"/>
      <c r="M177" s="233"/>
    </row>
    <row r="178" spans="2:13" s="232" customFormat="1" ht="15">
      <c r="B178" s="278" t="s">
        <v>701</v>
      </c>
      <c r="C178" s="162">
        <v>173112293</v>
      </c>
      <c r="D178" s="162"/>
      <c r="E178" s="162">
        <v>122166978</v>
      </c>
      <c r="F178" s="233"/>
      <c r="G178" s="233"/>
      <c r="H178" s="233"/>
      <c r="I178" s="233"/>
      <c r="M178" s="233"/>
    </row>
    <row r="179" ht="4.5" customHeight="1"/>
    <row r="180" spans="1:5" ht="15.75" thickBot="1">
      <c r="A180" s="208"/>
      <c r="B180" s="208" t="s">
        <v>188</v>
      </c>
      <c r="C180" s="43">
        <f>SUM(C170:C175)</f>
        <v>2018619824</v>
      </c>
      <c r="D180" s="39"/>
      <c r="E180" s="43">
        <f>SUM(E170:E175)</f>
        <v>2344658978</v>
      </c>
    </row>
    <row r="181" spans="3:5" ht="4.5" customHeight="1" thickTop="1">
      <c r="C181" s="45">
        <f>IF(C180&lt;&gt;'bang can doi kt'!E100,"different","")</f>
      </c>
      <c r="E181" s="45">
        <f>IF(E180&lt;&gt;'bang can doi kt'!F100,"different","")</f>
      </c>
    </row>
    <row r="182" ht="15" customHeight="1"/>
    <row r="183" ht="15" customHeight="1"/>
    <row r="184" spans="1:5" ht="15" customHeight="1">
      <c r="A184" s="207" t="s">
        <v>198</v>
      </c>
      <c r="B184" s="208" t="s">
        <v>550</v>
      </c>
      <c r="E184" s="41"/>
    </row>
    <row r="185" spans="1:5" ht="28.5" customHeight="1">
      <c r="A185" s="207"/>
      <c r="B185" s="13"/>
      <c r="C185" s="10" t="str">
        <f>C167</f>
        <v>30/09/2012
VND</v>
      </c>
      <c r="D185" s="39"/>
      <c r="E185" s="10" t="str">
        <f>E167</f>
        <v>01/01/2012
VND</v>
      </c>
    </row>
    <row r="186" spans="2:5" ht="4.5" customHeight="1">
      <c r="B186" s="13"/>
      <c r="C186" s="38"/>
      <c r="D186" s="39"/>
      <c r="E186" s="38"/>
    </row>
    <row r="187" spans="1:5" ht="30" customHeight="1">
      <c r="A187" s="222"/>
      <c r="B187" s="264" t="s">
        <v>748</v>
      </c>
      <c r="D187" s="268"/>
      <c r="E187" s="40">
        <v>17086315664</v>
      </c>
    </row>
    <row r="188" spans="2:5" ht="4.5" customHeight="1">
      <c r="B188" s="13"/>
      <c r="C188" s="45"/>
      <c r="E188" s="45"/>
    </row>
    <row r="189" spans="2:5" ht="15" customHeight="1" thickBot="1">
      <c r="B189" s="8" t="s">
        <v>188</v>
      </c>
      <c r="C189" s="43">
        <f>SUM(C187:C187)</f>
        <v>0</v>
      </c>
      <c r="D189" s="39"/>
      <c r="E189" s="43">
        <f>SUM(E187:E187)</f>
        <v>17086315664</v>
      </c>
    </row>
    <row r="190" spans="2:5" ht="4.5" customHeight="1" thickTop="1">
      <c r="B190" s="13"/>
      <c r="C190" s="45">
        <f>IF(C189&lt;&gt;'bang can doi kt'!E108,"different","")</f>
      </c>
      <c r="E190" s="45">
        <f>IF(E189&lt;&gt;'bang can doi kt'!F108,"different","")</f>
      </c>
    </row>
    <row r="191" ht="15" customHeight="1"/>
    <row r="192" ht="15" customHeight="1"/>
    <row r="193" spans="1:2" ht="15">
      <c r="A193" s="207" t="s">
        <v>405</v>
      </c>
      <c r="B193" s="208" t="s">
        <v>83</v>
      </c>
    </row>
    <row r="194" spans="3:5" ht="28.5" customHeight="1">
      <c r="C194" s="10" t="str">
        <f>C58</f>
        <v>   30/09/ 2012
VND</v>
      </c>
      <c r="D194" s="39"/>
      <c r="E194" s="10" t="str">
        <f>E58</f>
        <v>01/01/ 2012
VND</v>
      </c>
    </row>
    <row r="195" spans="3:5" ht="4.5" customHeight="1">
      <c r="C195" s="38"/>
      <c r="D195" s="39"/>
      <c r="E195" s="38"/>
    </row>
    <row r="196" spans="2:5" ht="15">
      <c r="B196" s="279" t="s">
        <v>702</v>
      </c>
      <c r="C196" s="269">
        <v>35065760000</v>
      </c>
      <c r="D196" s="247"/>
      <c r="E196" s="269">
        <v>244258552859</v>
      </c>
    </row>
    <row r="197" spans="2:5" ht="15">
      <c r="B197" s="279" t="s">
        <v>703</v>
      </c>
      <c r="C197" s="269"/>
      <c r="D197" s="247"/>
      <c r="E197" s="269">
        <v>6407521905</v>
      </c>
    </row>
    <row r="198" spans="2:5" ht="15">
      <c r="B198" s="210" t="s">
        <v>704</v>
      </c>
      <c r="C198" s="269">
        <v>2619047619</v>
      </c>
      <c r="D198" s="247"/>
      <c r="E198" s="269">
        <v>8066785618</v>
      </c>
    </row>
    <row r="199" spans="2:6" ht="15">
      <c r="B199" s="210" t="s">
        <v>705</v>
      </c>
      <c r="C199" s="269">
        <v>9042005199</v>
      </c>
      <c r="D199" s="247"/>
      <c r="E199" s="269">
        <v>28423093202</v>
      </c>
      <c r="F199" s="269"/>
    </row>
    <row r="200" spans="2:5" ht="15">
      <c r="B200" s="210" t="s">
        <v>24</v>
      </c>
      <c r="D200" s="247"/>
      <c r="E200" s="40">
        <v>32727273</v>
      </c>
    </row>
    <row r="201" spans="2:5" ht="15">
      <c r="B201" s="210" t="s">
        <v>706</v>
      </c>
      <c r="C201" s="269"/>
      <c r="D201" s="247"/>
      <c r="E201" s="269">
        <v>60414795290</v>
      </c>
    </row>
    <row r="202" spans="2:5" ht="15">
      <c r="B202" s="210" t="s">
        <v>739</v>
      </c>
      <c r="C202" s="269">
        <v>318107962</v>
      </c>
      <c r="D202" s="247"/>
      <c r="E202" s="269">
        <v>681987250</v>
      </c>
    </row>
    <row r="203" spans="2:5" ht="15">
      <c r="B203" s="210" t="s">
        <v>740</v>
      </c>
      <c r="C203" s="269"/>
      <c r="D203" s="247"/>
      <c r="E203" s="269">
        <v>1148392800</v>
      </c>
    </row>
    <row r="204" spans="2:6" ht="15">
      <c r="B204" s="139" t="s">
        <v>707</v>
      </c>
      <c r="C204" s="269"/>
      <c r="D204" s="247"/>
      <c r="E204" s="269">
        <v>15890543286</v>
      </c>
      <c r="F204" s="269"/>
    </row>
    <row r="205" spans="2:5" ht="4.5" customHeight="1">
      <c r="B205" s="212"/>
      <c r="C205" s="247"/>
      <c r="D205" s="247"/>
      <c r="E205" s="247"/>
    </row>
    <row r="206" spans="1:5" ht="15.75" thickBot="1">
      <c r="A206" s="208"/>
      <c r="B206" s="208" t="s">
        <v>188</v>
      </c>
      <c r="C206" s="152">
        <f>SUM(C196:C204)</f>
        <v>47044920780</v>
      </c>
      <c r="D206" s="270"/>
      <c r="E206" s="152">
        <f>SUM(E196:E204)</f>
        <v>365324399483</v>
      </c>
    </row>
    <row r="207" spans="1:5" ht="4.5" customHeight="1" thickTop="1">
      <c r="A207" s="208"/>
      <c r="C207" s="45">
        <f>IF(C206&lt;&gt;'Báo cáo KQKD'!E9,"different","")</f>
      </c>
      <c r="D207" s="270"/>
      <c r="E207" s="293"/>
    </row>
    <row r="208" spans="2:5" ht="15" customHeight="1">
      <c r="B208" s="214"/>
      <c r="C208" s="293"/>
      <c r="D208" s="270"/>
      <c r="E208" s="293"/>
    </row>
    <row r="209" spans="2:5" ht="15" customHeight="1">
      <c r="B209" s="214"/>
      <c r="C209" s="293"/>
      <c r="D209" s="270"/>
      <c r="E209" s="293"/>
    </row>
    <row r="210" spans="1:5" ht="15" customHeight="1">
      <c r="A210" s="207" t="s">
        <v>405</v>
      </c>
      <c r="B210" s="208" t="s">
        <v>736</v>
      </c>
      <c r="C210" s="247"/>
      <c r="D210" s="247"/>
      <c r="E210" s="247"/>
    </row>
    <row r="211" spans="3:5" ht="28.5" customHeight="1">
      <c r="C211" s="10" t="str">
        <f>C194</f>
        <v>   30/09/ 2012
VND</v>
      </c>
      <c r="D211" s="10"/>
      <c r="E211" s="10" t="str">
        <f>E194</f>
        <v>01/01/ 2012
VND</v>
      </c>
    </row>
    <row r="212" spans="3:5" ht="4.5" customHeight="1">
      <c r="C212" s="38"/>
      <c r="D212" s="39"/>
      <c r="E212" s="38"/>
    </row>
    <row r="213" spans="2:5" ht="15" customHeight="1">
      <c r="B213" s="139" t="s">
        <v>737</v>
      </c>
      <c r="C213" s="41"/>
      <c r="E213" s="41">
        <v>66300000</v>
      </c>
    </row>
    <row r="214" spans="2:5" ht="15" customHeight="1">
      <c r="B214" s="139" t="s">
        <v>490</v>
      </c>
      <c r="C214" s="41"/>
      <c r="E214" s="41">
        <v>4000000</v>
      </c>
    </row>
    <row r="215" ht="4.5" customHeight="1">
      <c r="B215" s="212"/>
    </row>
    <row r="216" spans="1:5" ht="15" customHeight="1" thickBot="1">
      <c r="A216" s="208"/>
      <c r="B216" s="208" t="s">
        <v>188</v>
      </c>
      <c r="C216" s="43">
        <f>SUM(C213:C214)</f>
        <v>0</v>
      </c>
      <c r="D216" s="39"/>
      <c r="E216" s="43">
        <f>SUM(E213:E214)</f>
        <v>70300000</v>
      </c>
    </row>
    <row r="217" spans="1:5" ht="4.5" customHeight="1" thickTop="1">
      <c r="A217" s="208"/>
      <c r="C217" s="45">
        <f>IF(C216&lt;&gt;'Báo cáo KQKD'!E11,"different","")</f>
      </c>
      <c r="D217" s="39"/>
      <c r="E217" s="45">
        <f>IF(E216&lt;&gt;'Báo cáo KQKD'!F11,"different","")</f>
      </c>
    </row>
    <row r="218" spans="2:5" ht="15" customHeight="1">
      <c r="B218" s="214"/>
      <c r="C218" s="45"/>
      <c r="D218" s="39"/>
      <c r="E218" s="45"/>
    </row>
    <row r="219" spans="2:5" ht="15" customHeight="1">
      <c r="B219" s="214"/>
      <c r="C219" s="45"/>
      <c r="D219" s="39"/>
      <c r="E219" s="45"/>
    </row>
    <row r="220" spans="1:2" ht="15">
      <c r="A220" s="207" t="s">
        <v>406</v>
      </c>
      <c r="B220" s="208" t="s">
        <v>27</v>
      </c>
    </row>
    <row r="221" spans="3:5" ht="28.5" customHeight="1">
      <c r="C221" s="10" t="str">
        <f>C211</f>
        <v>   30/09/ 2012
VND</v>
      </c>
      <c r="D221" s="39"/>
      <c r="E221" s="10" t="str">
        <f>E211</f>
        <v>01/01/ 2012
VND</v>
      </c>
    </row>
    <row r="222" spans="3:5" ht="4.5" customHeight="1">
      <c r="C222" s="38"/>
      <c r="D222" s="39"/>
      <c r="E222" s="38"/>
    </row>
    <row r="223" spans="2:5" ht="15" customHeight="1">
      <c r="B223" s="60" t="s">
        <v>708</v>
      </c>
      <c r="C223" s="40">
        <v>29514993158</v>
      </c>
      <c r="E223" s="40">
        <v>186925802236</v>
      </c>
    </row>
    <row r="224" spans="2:5" ht="15">
      <c r="B224" s="60" t="s">
        <v>709</v>
      </c>
      <c r="E224" s="40">
        <v>5400686419</v>
      </c>
    </row>
    <row r="225" spans="2:5" ht="15">
      <c r="B225" s="60" t="s">
        <v>710</v>
      </c>
      <c r="C225" s="40">
        <v>9054675686</v>
      </c>
      <c r="E225" s="40">
        <v>28358217363</v>
      </c>
    </row>
    <row r="226" spans="2:5" ht="15">
      <c r="B226" s="13" t="s">
        <v>711</v>
      </c>
      <c r="E226" s="40">
        <v>63723992647</v>
      </c>
    </row>
    <row r="227" spans="2:5" ht="15">
      <c r="B227" s="13" t="s">
        <v>741</v>
      </c>
      <c r="C227" s="40">
        <v>318143000</v>
      </c>
      <c r="E227" s="40">
        <v>681987250</v>
      </c>
    </row>
    <row r="228" spans="2:5" ht="15">
      <c r="B228" s="13" t="s">
        <v>742</v>
      </c>
      <c r="E228" s="40">
        <v>1148392800</v>
      </c>
    </row>
    <row r="229" spans="2:5" ht="15">
      <c r="B229" s="139" t="s">
        <v>712</v>
      </c>
      <c r="C229" s="41">
        <v>1809524</v>
      </c>
      <c r="E229" s="41">
        <v>14078583112</v>
      </c>
    </row>
    <row r="230" ht="4.5" customHeight="1"/>
    <row r="231" spans="1:5" ht="15.75" thickBot="1">
      <c r="A231" s="208"/>
      <c r="B231" s="208" t="s">
        <v>188</v>
      </c>
      <c r="C231" s="43">
        <f>SUM(C223:C229)</f>
        <v>38889621368</v>
      </c>
      <c r="D231" s="39"/>
      <c r="E231" s="43">
        <f>SUM(E223:E229)</f>
        <v>300317661827</v>
      </c>
    </row>
    <row r="232" spans="1:5" ht="4.5" customHeight="1" thickTop="1">
      <c r="A232" s="208"/>
      <c r="B232" s="208"/>
      <c r="C232" s="45">
        <f>IF(C231&lt;&gt;'Báo cáo KQKD'!E15,"different","")</f>
      </c>
      <c r="D232" s="39"/>
      <c r="E232" s="45">
        <f>IF(E231&lt;&gt;'Báo cáo KQKD'!F15,"different","")</f>
      </c>
    </row>
    <row r="233" spans="1:5" ht="15" customHeight="1">
      <c r="A233" s="208"/>
      <c r="B233" s="208"/>
      <c r="C233" s="45"/>
      <c r="D233" s="39"/>
      <c r="E233" s="45"/>
    </row>
    <row r="234" spans="1:5" ht="15" customHeight="1">
      <c r="A234" s="208"/>
      <c r="B234" s="208"/>
      <c r="C234" s="45"/>
      <c r="D234" s="39"/>
      <c r="E234" s="45"/>
    </row>
    <row r="235" spans="1:2" ht="15">
      <c r="A235" s="207" t="s">
        <v>407</v>
      </c>
      <c r="B235" s="208" t="s">
        <v>713</v>
      </c>
    </row>
    <row r="236" spans="1:5" ht="28.5" customHeight="1">
      <c r="A236" s="208"/>
      <c r="B236" s="208"/>
      <c r="C236" s="10" t="str">
        <f>C221</f>
        <v>   30/09/ 2012
VND</v>
      </c>
      <c r="D236" s="39"/>
      <c r="E236" s="10" t="str">
        <f>E221</f>
        <v>01/01/ 2012
VND</v>
      </c>
    </row>
    <row r="237" ht="4.5" customHeight="1">
      <c r="C237" s="38"/>
    </row>
    <row r="238" spans="2:13" s="222" customFormat="1" ht="15" customHeight="1">
      <c r="B238" s="276" t="s">
        <v>714</v>
      </c>
      <c r="C238" s="268"/>
      <c r="D238" s="298"/>
      <c r="E238" s="268">
        <v>0</v>
      </c>
      <c r="F238" s="215"/>
      <c r="G238" s="215"/>
      <c r="H238" s="215"/>
      <c r="I238" s="215"/>
      <c r="M238" s="215"/>
    </row>
    <row r="239" spans="2:13" s="222" customFormat="1" ht="15">
      <c r="B239" s="222" t="s">
        <v>715</v>
      </c>
      <c r="C239" s="298">
        <v>35466089</v>
      </c>
      <c r="D239" s="298"/>
      <c r="E239" s="298">
        <v>1066164818</v>
      </c>
      <c r="F239" s="215"/>
      <c r="G239" s="215"/>
      <c r="H239" s="215"/>
      <c r="I239" s="215"/>
      <c r="M239" s="215"/>
    </row>
    <row r="240" spans="2:13" s="222" customFormat="1" ht="15">
      <c r="B240" s="222" t="s">
        <v>716</v>
      </c>
      <c r="C240" s="298">
        <v>1859500801</v>
      </c>
      <c r="D240" s="298"/>
      <c r="E240" s="298">
        <v>1053658452</v>
      </c>
      <c r="F240" s="215"/>
      <c r="G240" s="215"/>
      <c r="H240" s="215"/>
      <c r="I240" s="215"/>
      <c r="M240" s="215"/>
    </row>
    <row r="241" spans="2:13" s="222" customFormat="1" ht="15">
      <c r="B241" s="222" t="s">
        <v>738</v>
      </c>
      <c r="C241" s="298"/>
      <c r="D241" s="298"/>
      <c r="E241" s="298">
        <v>159642618</v>
      </c>
      <c r="F241" s="298"/>
      <c r="G241" s="215"/>
      <c r="H241" s="215"/>
      <c r="I241" s="215"/>
      <c r="M241" s="215"/>
    </row>
    <row r="242" spans="3:5" ht="4.5" customHeight="1">
      <c r="C242" s="247"/>
      <c r="D242" s="247"/>
      <c r="E242" s="247"/>
    </row>
    <row r="243" spans="2:13" s="220" customFormat="1" ht="15.75" thickBot="1">
      <c r="B243" s="223" t="s">
        <v>188</v>
      </c>
      <c r="C243" s="149">
        <f>SUM(C238:C241)</f>
        <v>1894966890</v>
      </c>
      <c r="D243" s="407"/>
      <c r="E243" s="149">
        <f>SUM(E238:E241)</f>
        <v>2279465888</v>
      </c>
      <c r="F243" s="221"/>
      <c r="G243" s="221"/>
      <c r="H243" s="215"/>
      <c r="I243" s="221"/>
      <c r="M243" s="221"/>
    </row>
    <row r="244" spans="3:5" ht="4.5" customHeight="1" thickTop="1">
      <c r="C244" s="293">
        <f>IF(C243&lt;&gt;'Báo cáo KQKD'!E19,"different","")</f>
      </c>
      <c r="D244" s="247"/>
      <c r="E244" s="293">
        <f>IF(E243&lt;&gt;'Báo cáo KQKD'!F19,"different","")</f>
      </c>
    </row>
    <row r="245" spans="2:5" ht="15" customHeight="1">
      <c r="B245" s="220"/>
      <c r="C245" s="247"/>
      <c r="D245" s="247"/>
      <c r="E245" s="247"/>
    </row>
    <row r="246" spans="2:5" ht="15" customHeight="1">
      <c r="B246" s="220"/>
      <c r="C246" s="247"/>
      <c r="D246" s="247"/>
      <c r="E246" s="247"/>
    </row>
    <row r="247" spans="1:5" ht="15" customHeight="1">
      <c r="A247" s="207" t="s">
        <v>408</v>
      </c>
      <c r="B247" s="208" t="s">
        <v>717</v>
      </c>
      <c r="C247" s="247"/>
      <c r="D247" s="247"/>
      <c r="E247" s="247"/>
    </row>
    <row r="248" spans="1:5" ht="28.5" customHeight="1">
      <c r="A248" s="208"/>
      <c r="B248" s="208"/>
      <c r="C248" s="10" t="str">
        <f>C236</f>
        <v>   30/09/ 2012
VND</v>
      </c>
      <c r="D248" s="39"/>
      <c r="E248" s="10" t="str">
        <f>E236</f>
        <v>01/01/ 2012
VND</v>
      </c>
    </row>
    <row r="249" ht="4.5" customHeight="1">
      <c r="C249" s="38"/>
    </row>
    <row r="250" spans="1:5" ht="15" customHeight="1">
      <c r="A250" s="222"/>
      <c r="B250" s="276" t="s">
        <v>657</v>
      </c>
      <c r="C250" s="268"/>
      <c r="D250" s="268"/>
      <c r="E250" s="268">
        <v>839038679</v>
      </c>
    </row>
    <row r="251" spans="1:5" ht="15" customHeight="1">
      <c r="A251" s="222"/>
      <c r="B251" s="125" t="s">
        <v>718</v>
      </c>
      <c r="C251" s="268"/>
      <c r="D251" s="268"/>
      <c r="E251" s="268">
        <v>4950000</v>
      </c>
    </row>
    <row r="252" ht="4.5" customHeight="1"/>
    <row r="253" spans="1:5" ht="15" customHeight="1" thickBot="1">
      <c r="A253" s="220"/>
      <c r="B253" s="223" t="s">
        <v>188</v>
      </c>
      <c r="C253" s="267">
        <f>SUM(C250:C251)</f>
        <v>0</v>
      </c>
      <c r="D253" s="489"/>
      <c r="E253" s="267">
        <f>SUM(E250:E251)</f>
        <v>843988679</v>
      </c>
    </row>
    <row r="254" spans="3:5" ht="4.5" customHeight="1" thickTop="1">
      <c r="C254" s="45">
        <f>IF(C253&lt;&gt;'Báo cáo KQKD'!E21,"different","")</f>
      </c>
      <c r="E254" s="45">
        <f>IF(E253&lt;&gt;'Báo cáo KQKD'!F21,"different","")</f>
      </c>
    </row>
    <row r="255" ht="15" customHeight="1">
      <c r="B255" s="211"/>
    </row>
    <row r="256" spans="3:13" s="208" customFormat="1" ht="15" customHeight="1">
      <c r="C256" s="45"/>
      <c r="D256" s="39"/>
      <c r="E256" s="45"/>
      <c r="F256" s="209"/>
      <c r="G256" s="209"/>
      <c r="H256" s="215"/>
      <c r="I256" s="209"/>
      <c r="M256" s="209"/>
    </row>
    <row r="257" spans="1:13" s="208" customFormat="1" ht="15" customHeight="1">
      <c r="A257" s="207" t="s">
        <v>408</v>
      </c>
      <c r="B257" s="208" t="s">
        <v>677</v>
      </c>
      <c r="C257" s="38"/>
      <c r="D257" s="39"/>
      <c r="E257" s="38"/>
      <c r="F257" s="209"/>
      <c r="G257" s="209"/>
      <c r="H257" s="215"/>
      <c r="I257" s="209"/>
      <c r="M257" s="209"/>
    </row>
    <row r="258" spans="2:13" s="208" customFormat="1" ht="28.5" customHeight="1">
      <c r="B258" s="60"/>
      <c r="C258" s="10" t="str">
        <f>C236</f>
        <v>   30/09/ 2012
VND</v>
      </c>
      <c r="D258" s="39"/>
      <c r="E258" s="10" t="str">
        <f>E236</f>
        <v>01/01/ 2012
VND</v>
      </c>
      <c r="F258" s="209"/>
      <c r="G258" s="209"/>
      <c r="H258" s="215"/>
      <c r="I258" s="209"/>
      <c r="M258" s="209"/>
    </row>
    <row r="259" spans="1:13" s="208" customFormat="1" ht="4.5" customHeight="1">
      <c r="A259" s="60"/>
      <c r="B259" s="60"/>
      <c r="C259" s="38"/>
      <c r="D259" s="39"/>
      <c r="E259" s="38"/>
      <c r="F259" s="209"/>
      <c r="G259" s="209"/>
      <c r="H259" s="215"/>
      <c r="I259" s="209"/>
      <c r="M259" s="209"/>
    </row>
    <row r="260" spans="1:13" s="208" customFormat="1" ht="15" customHeight="1">
      <c r="A260" s="60"/>
      <c r="B260" s="280" t="s">
        <v>719</v>
      </c>
      <c r="C260" s="40">
        <v>202440536</v>
      </c>
      <c r="D260" s="40"/>
      <c r="E260" s="40">
        <v>236770503</v>
      </c>
      <c r="F260" s="209"/>
      <c r="G260" s="209"/>
      <c r="H260" s="215"/>
      <c r="I260" s="209"/>
      <c r="M260" s="209"/>
    </row>
    <row r="261" spans="1:13" s="208" customFormat="1" ht="15" customHeight="1">
      <c r="A261" s="60"/>
      <c r="B261" s="280" t="s">
        <v>720</v>
      </c>
      <c r="C261" s="40"/>
      <c r="D261" s="40"/>
      <c r="E261" s="40">
        <v>2800000</v>
      </c>
      <c r="F261" s="209"/>
      <c r="G261" s="209"/>
      <c r="H261" s="215"/>
      <c r="I261" s="209"/>
      <c r="M261" s="209"/>
    </row>
    <row r="262" spans="1:13" s="208" customFormat="1" ht="15" customHeight="1">
      <c r="A262" s="60"/>
      <c r="B262" s="280" t="s">
        <v>721</v>
      </c>
      <c r="C262" s="40">
        <v>60520656</v>
      </c>
      <c r="D262" s="40"/>
      <c r="E262" s="40">
        <v>121041324</v>
      </c>
      <c r="F262" s="209"/>
      <c r="G262" s="209"/>
      <c r="H262" s="215"/>
      <c r="I262" s="209"/>
      <c r="M262" s="209"/>
    </row>
    <row r="263" spans="1:13" s="208" customFormat="1" ht="15" customHeight="1">
      <c r="A263" s="60"/>
      <c r="B263" s="280" t="s">
        <v>32</v>
      </c>
      <c r="C263" s="40">
        <v>1391496897</v>
      </c>
      <c r="D263" s="40"/>
      <c r="E263" s="40">
        <v>6939401601</v>
      </c>
      <c r="F263" s="209"/>
      <c r="G263" s="209"/>
      <c r="H263" s="215"/>
      <c r="I263" s="209"/>
      <c r="M263" s="209"/>
    </row>
    <row r="264" spans="1:13" s="208" customFormat="1" ht="15" customHeight="1">
      <c r="A264" s="60"/>
      <c r="B264" s="280" t="s">
        <v>33</v>
      </c>
      <c r="C264" s="490">
        <v>23852274</v>
      </c>
      <c r="D264" s="40"/>
      <c r="E264" s="490">
        <v>385414306</v>
      </c>
      <c r="F264" s="209"/>
      <c r="G264" s="209"/>
      <c r="H264" s="215"/>
      <c r="I264" s="209"/>
      <c r="M264" s="209"/>
    </row>
    <row r="265" spans="1:13" s="208" customFormat="1" ht="4.5" customHeight="1">
      <c r="A265" s="60"/>
      <c r="B265" s="125"/>
      <c r="C265" s="40"/>
      <c r="D265" s="40"/>
      <c r="E265" s="40"/>
      <c r="F265" s="209"/>
      <c r="G265" s="209"/>
      <c r="H265" s="215"/>
      <c r="I265" s="209"/>
      <c r="M265" s="209"/>
    </row>
    <row r="266" spans="1:13" s="208" customFormat="1" ht="15" customHeight="1" thickBot="1">
      <c r="A266" s="60"/>
      <c r="B266" s="208" t="s">
        <v>188</v>
      </c>
      <c r="C266" s="43">
        <f>SUM(C260:C264)</f>
        <v>1678310363</v>
      </c>
      <c r="D266" s="39"/>
      <c r="E266" s="43">
        <f>SUM(E260:E264)</f>
        <v>7685427734</v>
      </c>
      <c r="F266" s="209"/>
      <c r="G266" s="209"/>
      <c r="H266" s="215"/>
      <c r="I266" s="209"/>
      <c r="M266" s="209"/>
    </row>
    <row r="267" spans="1:13" s="208" customFormat="1" ht="4.5" customHeight="1" thickTop="1">
      <c r="A267" s="60"/>
      <c r="C267" s="45">
        <f>IF(C266&lt;&gt;'Báo cáo KQKD'!E25,"different","")</f>
      </c>
      <c r="D267" s="39"/>
      <c r="E267" s="45">
        <f>IF(E266&lt;&gt;'Báo cáo KQKD'!F25,"different","")</f>
      </c>
      <c r="F267" s="209"/>
      <c r="G267" s="209"/>
      <c r="H267" s="215"/>
      <c r="I267" s="209"/>
      <c r="M267" s="209"/>
    </row>
    <row r="268" spans="3:13" s="208" customFormat="1" ht="15" customHeight="1">
      <c r="C268" s="45"/>
      <c r="D268" s="39"/>
      <c r="E268" s="45"/>
      <c r="F268" s="209"/>
      <c r="G268" s="209"/>
      <c r="H268" s="215"/>
      <c r="I268" s="209"/>
      <c r="M268" s="209"/>
    </row>
    <row r="269" spans="3:13" s="208" customFormat="1" ht="15" customHeight="1">
      <c r="C269" s="45"/>
      <c r="D269" s="39"/>
      <c r="E269" s="45"/>
      <c r="F269" s="209"/>
      <c r="G269" s="209"/>
      <c r="H269" s="215"/>
      <c r="I269" s="209"/>
      <c r="M269" s="209"/>
    </row>
    <row r="270" spans="1:5" ht="15">
      <c r="A270" s="207" t="s">
        <v>408</v>
      </c>
      <c r="B270" s="208" t="s">
        <v>655</v>
      </c>
      <c r="C270" s="38"/>
      <c r="D270" s="39"/>
      <c r="E270" s="38"/>
    </row>
    <row r="271" spans="1:5" ht="28.5" customHeight="1">
      <c r="A271" s="208"/>
      <c r="C271" s="10" t="str">
        <f>C236</f>
        <v>   30/09/ 2012
VND</v>
      </c>
      <c r="D271" s="39"/>
      <c r="E271" s="10" t="str">
        <f>E236</f>
        <v>01/01/ 2012
VND</v>
      </c>
    </row>
    <row r="272" spans="3:5" ht="4.5" customHeight="1">
      <c r="C272" s="38"/>
      <c r="D272" s="39"/>
      <c r="E272" s="38"/>
    </row>
    <row r="273" spans="1:5" ht="15">
      <c r="A273" s="208"/>
      <c r="B273" s="280" t="s">
        <v>656</v>
      </c>
      <c r="C273" s="40">
        <v>199639499</v>
      </c>
      <c r="E273" s="40">
        <v>7796224598</v>
      </c>
    </row>
    <row r="274" spans="2:5" ht="15">
      <c r="B274" s="280" t="s">
        <v>722</v>
      </c>
      <c r="C274" s="40">
        <v>115435166</v>
      </c>
      <c r="E274" s="40">
        <v>538155735</v>
      </c>
    </row>
    <row r="275" spans="2:5" ht="15">
      <c r="B275" s="280" t="s">
        <v>723</v>
      </c>
      <c r="C275" s="40">
        <v>738264693</v>
      </c>
      <c r="E275" s="40">
        <v>651546315</v>
      </c>
    </row>
    <row r="276" spans="2:5" ht="15">
      <c r="B276" s="280" t="s">
        <v>721</v>
      </c>
      <c r="C276" s="40">
        <v>83324185</v>
      </c>
      <c r="E276" s="40">
        <v>781780230</v>
      </c>
    </row>
    <row r="277" spans="2:5" ht="15">
      <c r="B277" s="280" t="s">
        <v>658</v>
      </c>
      <c r="C277" s="40">
        <v>609267791</v>
      </c>
      <c r="E277" s="40">
        <v>358227087</v>
      </c>
    </row>
    <row r="278" spans="2:5" ht="15">
      <c r="B278" s="280" t="s">
        <v>32</v>
      </c>
      <c r="C278" s="40">
        <v>230298363</v>
      </c>
      <c r="E278" s="40">
        <v>3342550880</v>
      </c>
    </row>
    <row r="279" spans="2:5" ht="15">
      <c r="B279" s="280" t="s">
        <v>33</v>
      </c>
      <c r="E279" s="40">
        <v>3055097106</v>
      </c>
    </row>
    <row r="280" ht="4.5" customHeight="1">
      <c r="B280" s="125"/>
    </row>
    <row r="281" spans="2:5" ht="15.75" thickBot="1">
      <c r="B281" s="208" t="s">
        <v>188</v>
      </c>
      <c r="C281" s="43">
        <f>SUM(C273:C279)</f>
        <v>1976229697</v>
      </c>
      <c r="D281" s="39"/>
      <c r="E281" s="43">
        <f>SUM(E273:E279)</f>
        <v>16523581951</v>
      </c>
    </row>
    <row r="282" spans="2:5" ht="4.5" customHeight="1" thickTop="1">
      <c r="B282" s="208"/>
      <c r="C282" s="45">
        <f>IF(C281&lt;&gt;'Báo cáo KQKD'!E27,"different","")</f>
      </c>
      <c r="D282" s="39"/>
      <c r="E282" s="45" t="str">
        <f>IF(E281&lt;&gt;'Báo cáo KQKD'!F27,"different","")</f>
        <v>different</v>
      </c>
    </row>
    <row r="283" spans="2:5" ht="15" customHeight="1">
      <c r="B283" s="208"/>
      <c r="C283" s="45"/>
      <c r="D283" s="39"/>
      <c r="E283" s="45"/>
    </row>
    <row r="284" spans="2:5" ht="15" customHeight="1">
      <c r="B284" s="208"/>
      <c r="C284" s="45"/>
      <c r="D284" s="39"/>
      <c r="E284" s="45"/>
    </row>
    <row r="285" spans="1:5" ht="15" customHeight="1">
      <c r="A285" s="208" t="s">
        <v>803</v>
      </c>
      <c r="B285" s="208" t="s">
        <v>663</v>
      </c>
      <c r="C285" s="491"/>
      <c r="D285" s="38"/>
      <c r="E285" s="491"/>
    </row>
    <row r="286" spans="1:5" ht="28.5" customHeight="1">
      <c r="A286" s="58"/>
      <c r="B286" s="58"/>
      <c r="C286" s="10" t="str">
        <f>C271</f>
        <v>   30/09/ 2012
VND</v>
      </c>
      <c r="D286" s="41"/>
      <c r="E286" s="10" t="str">
        <f>E271</f>
        <v>01/01/ 2012
VND</v>
      </c>
    </row>
    <row r="287" spans="1:5" ht="4.5" customHeight="1">
      <c r="A287" s="58"/>
      <c r="B287" s="59"/>
      <c r="C287" s="38"/>
      <c r="D287" s="38"/>
      <c r="E287" s="38"/>
    </row>
    <row r="288" spans="1:5" ht="15" customHeight="1">
      <c r="A288" s="58"/>
      <c r="B288" s="58" t="s">
        <v>497</v>
      </c>
      <c r="C288" s="38"/>
      <c r="D288" s="38"/>
      <c r="E288" s="38"/>
    </row>
    <row r="289" spans="1:5" ht="15" customHeight="1">
      <c r="A289" s="59"/>
      <c r="B289" s="224" t="s">
        <v>724</v>
      </c>
      <c r="C289" s="492" t="s">
        <v>439</v>
      </c>
      <c r="D289" s="492"/>
      <c r="E289" s="492" t="s">
        <v>439</v>
      </c>
    </row>
    <row r="290" spans="1:5" ht="15" customHeight="1">
      <c r="A290" s="58"/>
      <c r="B290" s="224" t="s">
        <v>497</v>
      </c>
      <c r="C290" s="492"/>
      <c r="D290" s="492"/>
      <c r="E290" s="492">
        <v>26873891</v>
      </c>
    </row>
    <row r="291" spans="1:5" ht="15" customHeight="1">
      <c r="A291" s="58"/>
      <c r="B291" s="225" t="s">
        <v>188</v>
      </c>
      <c r="C291" s="151"/>
      <c r="D291" s="492"/>
      <c r="E291" s="151">
        <f>SUM(E289:E290)</f>
        <v>26873891</v>
      </c>
    </row>
    <row r="292" spans="1:5" ht="4.5" customHeight="1">
      <c r="A292" s="58"/>
      <c r="B292" s="224"/>
      <c r="C292" s="492"/>
      <c r="D292" s="492"/>
      <c r="E292" s="492"/>
    </row>
    <row r="293" spans="1:5" ht="15" customHeight="1">
      <c r="A293" s="59"/>
      <c r="B293" s="58" t="s">
        <v>498</v>
      </c>
      <c r="C293" s="493"/>
      <c r="D293" s="493"/>
      <c r="E293" s="493"/>
    </row>
    <row r="294" spans="1:5" ht="15" customHeight="1">
      <c r="A294" s="59"/>
      <c r="B294" s="281" t="s">
        <v>725</v>
      </c>
      <c r="C294" s="41">
        <v>0</v>
      </c>
      <c r="D294" s="41"/>
      <c r="E294" s="41">
        <v>0</v>
      </c>
    </row>
    <row r="295" spans="1:5" ht="15" customHeight="1">
      <c r="A295" s="59"/>
      <c r="B295" s="281" t="s">
        <v>498</v>
      </c>
      <c r="C295" s="41"/>
      <c r="D295" s="41"/>
      <c r="E295" s="41">
        <v>1</v>
      </c>
    </row>
    <row r="296" spans="1:5" ht="15" customHeight="1">
      <c r="A296" s="58"/>
      <c r="B296" s="226" t="s">
        <v>188</v>
      </c>
      <c r="C296" s="38"/>
      <c r="D296" s="38"/>
      <c r="E296" s="38">
        <v>1</v>
      </c>
    </row>
    <row r="297" spans="1:5" ht="3" customHeight="1">
      <c r="A297" s="59"/>
      <c r="B297" s="227"/>
      <c r="C297" s="41"/>
      <c r="D297" s="41"/>
      <c r="E297" s="41"/>
    </row>
    <row r="298" spans="1:5" ht="15" customHeight="1" thickBot="1">
      <c r="A298" s="59"/>
      <c r="B298" s="58" t="s">
        <v>664</v>
      </c>
      <c r="C298" s="163">
        <f>C291-C296</f>
        <v>0</v>
      </c>
      <c r="D298" s="164"/>
      <c r="E298" s="163">
        <f>E291-E296</f>
        <v>26873890</v>
      </c>
    </row>
    <row r="299" spans="1:5" ht="4.5" customHeight="1" thickTop="1">
      <c r="A299" s="228"/>
      <c r="B299" s="229"/>
      <c r="C299" s="45">
        <f>IF(C298&lt;&gt;'Báo cáo KQKD'!E35,"different","")</f>
      </c>
      <c r="D299" s="39"/>
      <c r="E299" s="45">
        <f>IF(E298&lt;&gt;'Báo cáo KQKD'!F35,"different","")</f>
      </c>
    </row>
    <row r="300" spans="2:5" ht="15" customHeight="1">
      <c r="B300" s="208"/>
      <c r="C300" s="45"/>
      <c r="D300" s="39"/>
      <c r="E300" s="45"/>
    </row>
    <row r="301" spans="2:5" ht="15" customHeight="1">
      <c r="B301" s="208"/>
      <c r="C301" s="45"/>
      <c r="D301" s="39"/>
      <c r="E301" s="45"/>
    </row>
    <row r="302" spans="1:5" ht="15">
      <c r="A302" s="207" t="s">
        <v>408</v>
      </c>
      <c r="B302" s="208" t="s">
        <v>172</v>
      </c>
      <c r="C302" s="38"/>
      <c r="D302" s="39"/>
      <c r="E302" s="38"/>
    </row>
    <row r="303" spans="2:5" ht="28.5" customHeight="1">
      <c r="B303" s="146"/>
      <c r="C303" s="10" t="str">
        <f>C286</f>
        <v>   30/09/ 2012
VND</v>
      </c>
      <c r="D303" s="38"/>
      <c r="E303" s="10" t="str">
        <f>E286</f>
        <v>01/01/ 2012
VND</v>
      </c>
    </row>
    <row r="304" spans="2:5" ht="4.5" customHeight="1">
      <c r="B304" s="146"/>
      <c r="C304" s="247"/>
      <c r="D304" s="269"/>
      <c r="E304" s="247"/>
    </row>
    <row r="305" spans="2:12" ht="15" customHeight="1">
      <c r="B305" s="282" t="s">
        <v>678</v>
      </c>
      <c r="C305" s="270">
        <f>'Báo cáo KQKD'!E39</f>
        <v>6395726242</v>
      </c>
      <c r="D305" s="271"/>
      <c r="E305" s="270">
        <f>'Báo cáo KQKD'!F39</f>
        <v>42189779070.2</v>
      </c>
      <c r="J305" s="210"/>
      <c r="K305" s="210"/>
      <c r="L305" s="210"/>
    </row>
    <row r="306" spans="2:12" ht="15" customHeight="1">
      <c r="B306" s="282" t="s">
        <v>743</v>
      </c>
      <c r="C306" s="270"/>
      <c r="D306" s="271"/>
      <c r="E306" s="270"/>
      <c r="J306" s="210"/>
      <c r="K306" s="210"/>
      <c r="L306" s="210"/>
    </row>
    <row r="307" spans="2:13" s="232" customFormat="1" ht="30" customHeight="1">
      <c r="B307" s="285" t="s">
        <v>782</v>
      </c>
      <c r="C307" s="286"/>
      <c r="D307" s="287"/>
      <c r="E307" s="504">
        <v>42165877153</v>
      </c>
      <c r="F307" s="233"/>
      <c r="G307" s="233"/>
      <c r="H307" s="233"/>
      <c r="I307" s="233"/>
      <c r="J307" s="233"/>
      <c r="K307" s="233"/>
      <c r="L307" s="233"/>
      <c r="M307" s="233"/>
    </row>
    <row r="308" spans="2:13" s="232" customFormat="1" ht="30" customHeight="1">
      <c r="B308" s="285" t="s">
        <v>783</v>
      </c>
      <c r="C308" s="286"/>
      <c r="D308" s="287"/>
      <c r="E308" s="504">
        <v>23901917</v>
      </c>
      <c r="F308" s="233"/>
      <c r="G308" s="233"/>
      <c r="H308" s="233"/>
      <c r="I308" s="233"/>
      <c r="J308" s="233"/>
      <c r="K308" s="233"/>
      <c r="L308" s="233"/>
      <c r="M308" s="233"/>
    </row>
    <row r="309" spans="2:13" s="232" customFormat="1" ht="30" customHeight="1">
      <c r="B309" s="406" t="s">
        <v>784</v>
      </c>
      <c r="C309" s="286"/>
      <c r="D309" s="287"/>
      <c r="E309" s="504">
        <v>368708644</v>
      </c>
      <c r="F309" s="233"/>
      <c r="G309" s="233"/>
      <c r="H309" s="233"/>
      <c r="I309" s="233"/>
      <c r="J309" s="233"/>
      <c r="K309" s="233"/>
      <c r="L309" s="233"/>
      <c r="M309" s="233"/>
    </row>
    <row r="310" spans="2:13" ht="15" customHeight="1">
      <c r="B310" s="282" t="s">
        <v>757</v>
      </c>
      <c r="C310" s="270">
        <f>C305</f>
        <v>6395726242</v>
      </c>
      <c r="D310" s="271"/>
      <c r="E310" s="270">
        <f>E307</f>
        <v>42165877153</v>
      </c>
      <c r="G310" s="215"/>
      <c r="I310" s="215"/>
      <c r="J310" s="215"/>
      <c r="K310" s="215"/>
      <c r="L310" s="215"/>
      <c r="M310" s="233"/>
    </row>
    <row r="311" spans="2:12" ht="15" customHeight="1">
      <c r="B311" s="213" t="s">
        <v>726</v>
      </c>
      <c r="C311" s="301" t="s">
        <v>744</v>
      </c>
      <c r="D311" s="269"/>
      <c r="E311" s="301" t="s">
        <v>744</v>
      </c>
      <c r="F311" s="301"/>
      <c r="G311" s="301"/>
      <c r="J311" s="210"/>
      <c r="K311" s="210"/>
      <c r="L311" s="210"/>
    </row>
    <row r="312" spans="2:12" ht="15" customHeight="1">
      <c r="B312" s="282" t="s">
        <v>727</v>
      </c>
      <c r="C312" s="270"/>
      <c r="D312" s="271"/>
      <c r="E312" s="270">
        <f>E310*E311</f>
        <v>10541469288.25</v>
      </c>
      <c r="F312" s="270"/>
      <c r="G312" s="270"/>
      <c r="J312" s="210"/>
      <c r="K312" s="210"/>
      <c r="L312" s="210"/>
    </row>
    <row r="313" spans="2:12" ht="30" customHeight="1">
      <c r="B313" s="283" t="s">
        <v>785</v>
      </c>
      <c r="C313" s="247"/>
      <c r="D313" s="269"/>
      <c r="E313" s="502">
        <v>3162440786</v>
      </c>
      <c r="F313" s="247"/>
      <c r="J313" s="210"/>
      <c r="K313" s="210"/>
      <c r="L313" s="210"/>
    </row>
    <row r="314" spans="2:13" s="220" customFormat="1" ht="15" customHeight="1">
      <c r="B314" s="409" t="s">
        <v>790</v>
      </c>
      <c r="C314" s="407">
        <f>C312-C313</f>
        <v>0</v>
      </c>
      <c r="D314" s="408"/>
      <c r="E314" s="503">
        <f>E312-E313</f>
        <v>7379028502.25</v>
      </c>
      <c r="F314" s="407"/>
      <c r="G314" s="221"/>
      <c r="H314" s="221"/>
      <c r="I314" s="221"/>
      <c r="J314" s="221"/>
      <c r="K314" s="221"/>
      <c r="L314" s="221"/>
      <c r="M314" s="221"/>
    </row>
    <row r="315" spans="2:13" s="220" customFormat="1" ht="4.5" customHeight="1">
      <c r="B315" s="409"/>
      <c r="C315" s="407"/>
      <c r="D315" s="408"/>
      <c r="E315" s="503"/>
      <c r="F315" s="407"/>
      <c r="G315" s="221"/>
      <c r="H315" s="221"/>
      <c r="I315" s="221"/>
      <c r="J315" s="221"/>
      <c r="K315" s="221"/>
      <c r="L315" s="221"/>
      <c r="M315" s="221"/>
    </row>
    <row r="316" spans="2:13" s="220" customFormat="1" ht="15" customHeight="1">
      <c r="B316" s="409" t="s">
        <v>758</v>
      </c>
      <c r="C316" s="407">
        <f>C308</f>
        <v>0</v>
      </c>
      <c r="D316" s="408"/>
      <c r="E316" s="503">
        <v>23901917</v>
      </c>
      <c r="F316" s="407"/>
      <c r="G316" s="221"/>
      <c r="H316" s="221"/>
      <c r="I316" s="221"/>
      <c r="J316" s="221"/>
      <c r="K316" s="221"/>
      <c r="L316" s="221"/>
      <c r="M316" s="221"/>
    </row>
    <row r="317" spans="2:12" ht="15" customHeight="1">
      <c r="B317" s="213" t="s">
        <v>726</v>
      </c>
      <c r="C317" s="301" t="s">
        <v>744</v>
      </c>
      <c r="D317" s="269"/>
      <c r="E317" s="520">
        <v>0.25</v>
      </c>
      <c r="F317" s="247"/>
      <c r="J317" s="210"/>
      <c r="K317" s="210"/>
      <c r="L317" s="210"/>
    </row>
    <row r="318" spans="2:12" ht="15" customHeight="1">
      <c r="B318" s="409" t="s">
        <v>791</v>
      </c>
      <c r="C318" s="270">
        <f>C316*C317</f>
        <v>0</v>
      </c>
      <c r="D318" s="269"/>
      <c r="E318" s="502">
        <f>E316*E317</f>
        <v>5975479.25</v>
      </c>
      <c r="F318" s="247"/>
      <c r="J318" s="210"/>
      <c r="K318" s="210"/>
      <c r="L318" s="210"/>
    </row>
    <row r="319" spans="2:12" ht="4.5" customHeight="1">
      <c r="B319" s="409"/>
      <c r="C319" s="270"/>
      <c r="D319" s="269"/>
      <c r="E319" s="502"/>
      <c r="F319" s="247"/>
      <c r="J319" s="210"/>
      <c r="K319" s="210"/>
      <c r="L319" s="210"/>
    </row>
    <row r="320" spans="2:12" ht="15" customHeight="1">
      <c r="B320" s="409" t="s">
        <v>790</v>
      </c>
      <c r="C320" s="270">
        <f>C309*25%</f>
        <v>0</v>
      </c>
      <c r="D320" s="269"/>
      <c r="E320" s="502">
        <v>92177161</v>
      </c>
      <c r="F320" s="247"/>
      <c r="J320" s="210"/>
      <c r="K320" s="210"/>
      <c r="L320" s="210"/>
    </row>
    <row r="321" spans="2:12" ht="4.5" customHeight="1">
      <c r="B321" s="283"/>
      <c r="C321" s="247"/>
      <c r="D321" s="269"/>
      <c r="E321" s="247"/>
      <c r="J321" s="210"/>
      <c r="K321" s="210"/>
      <c r="L321" s="210"/>
    </row>
    <row r="322" spans="2:12" ht="15" customHeight="1" thickBot="1">
      <c r="B322" s="272" t="s">
        <v>728</v>
      </c>
      <c r="C322" s="152">
        <f>C314+C318+C320</f>
        <v>0</v>
      </c>
      <c r="D322" s="271"/>
      <c r="E322" s="152">
        <v>7477181142</v>
      </c>
      <c r="J322" s="210"/>
      <c r="K322" s="210"/>
      <c r="L322" s="210"/>
    </row>
    <row r="323" spans="2:12" ht="4.5" customHeight="1" thickTop="1">
      <c r="B323" s="284"/>
      <c r="C323" s="299"/>
      <c r="D323" s="300"/>
      <c r="E323" s="299"/>
      <c r="F323" s="221"/>
      <c r="G323" s="221"/>
      <c r="J323" s="210"/>
      <c r="K323" s="210"/>
      <c r="L323" s="210"/>
    </row>
    <row r="324" spans="2:12" ht="15" customHeight="1">
      <c r="B324" s="284"/>
      <c r="C324" s="299">
        <f>C322-'Báo cáo KQKD'!E41</f>
        <v>0</v>
      </c>
      <c r="D324" s="300"/>
      <c r="E324" s="299">
        <f>E322-'Báo cáo KQKD'!F41</f>
        <v>0</v>
      </c>
      <c r="F324" s="221"/>
      <c r="G324" s="221"/>
      <c r="J324" s="210"/>
      <c r="K324" s="210"/>
      <c r="L324" s="210"/>
    </row>
    <row r="325" spans="2:12" ht="15" customHeight="1">
      <c r="B325" s="208"/>
      <c r="C325" s="293"/>
      <c r="D325" s="270"/>
      <c r="E325" s="293"/>
      <c r="J325" s="210"/>
      <c r="K325" s="210"/>
      <c r="L325" s="210"/>
    </row>
    <row r="326" spans="10:12" ht="15" customHeight="1">
      <c r="J326" s="210"/>
      <c r="K326" s="210"/>
      <c r="L326" s="210"/>
    </row>
    <row r="327" spans="1:13" s="208" customFormat="1" ht="15">
      <c r="A327" s="207" t="s">
        <v>804</v>
      </c>
      <c r="B327" s="208" t="s">
        <v>420</v>
      </c>
      <c r="C327" s="39"/>
      <c r="D327" s="39"/>
      <c r="E327" s="39"/>
      <c r="F327" s="209"/>
      <c r="G327" s="209"/>
      <c r="H327" s="215"/>
      <c r="I327" s="209"/>
      <c r="M327" s="209"/>
    </row>
    <row r="328" spans="3:9" ht="28.5" customHeight="1">
      <c r="C328" s="10" t="str">
        <f>C303</f>
        <v>   30/09/ 2012
VND</v>
      </c>
      <c r="D328" s="39"/>
      <c r="E328" s="10" t="str">
        <f>E303</f>
        <v>01/01/ 2012
VND</v>
      </c>
      <c r="I328" s="221"/>
    </row>
    <row r="329" ht="4.5" customHeight="1"/>
    <row r="330" spans="2:5" ht="28.5">
      <c r="B330" s="8" t="s">
        <v>786</v>
      </c>
      <c r="C330" s="40">
        <f>'Báo cáo KQKD'!E45</f>
        <v>6395726242</v>
      </c>
      <c r="E330" s="40">
        <f>'Báo cáo KQKD'!F45</f>
        <v>34712597928.2</v>
      </c>
    </row>
    <row r="331" ht="45" hidden="1">
      <c r="B331" s="230" t="s">
        <v>416</v>
      </c>
    </row>
    <row r="332" ht="15" hidden="1">
      <c r="B332" s="231" t="s">
        <v>417</v>
      </c>
    </row>
    <row r="333" ht="15" hidden="1">
      <c r="B333" s="231" t="s">
        <v>418</v>
      </c>
    </row>
    <row r="334" spans="2:5" ht="28.5">
      <c r="B334" s="8" t="s">
        <v>787</v>
      </c>
      <c r="C334" s="40">
        <f>C330-C333</f>
        <v>6395726242</v>
      </c>
      <c r="E334" s="40">
        <f>E330-E333</f>
        <v>34712597928.2</v>
      </c>
    </row>
    <row r="335" spans="2:5" ht="30">
      <c r="B335" s="13" t="s">
        <v>788</v>
      </c>
      <c r="C335" s="40">
        <f>'Chi tiết vốn chủ sỏ hữu'!C17</f>
        <v>6800000</v>
      </c>
      <c r="E335" s="262">
        <v>5000000</v>
      </c>
    </row>
    <row r="336" spans="2:5" ht="15.75" thickBot="1">
      <c r="B336" s="8" t="s">
        <v>419</v>
      </c>
      <c r="C336" s="152">
        <f>C334/C335</f>
        <v>940.5479767647059</v>
      </c>
      <c r="D336" s="39"/>
      <c r="E336" s="152">
        <f>E334/E335</f>
        <v>6942.51958564</v>
      </c>
    </row>
    <row r="337" ht="4.5" customHeight="1" thickTop="1">
      <c r="B337" s="13"/>
    </row>
    <row r="338" ht="15" customHeight="1">
      <c r="B338" s="13"/>
    </row>
    <row r="339" ht="15" customHeight="1"/>
    <row r="340" spans="1:5" ht="15">
      <c r="A340" s="207" t="s">
        <v>805</v>
      </c>
      <c r="B340" s="208" t="s">
        <v>29</v>
      </c>
      <c r="C340" s="38"/>
      <c r="D340" s="39"/>
      <c r="E340" s="38"/>
    </row>
    <row r="341" spans="2:5" ht="28.5" customHeight="1">
      <c r="B341" s="208"/>
      <c r="C341" s="10" t="str">
        <f>C328</f>
        <v>   30/09/ 2012
VND</v>
      </c>
      <c r="D341" s="39"/>
      <c r="E341" s="10" t="str">
        <f>E328</f>
        <v>01/01/ 2012
VND</v>
      </c>
    </row>
    <row r="342" spans="3:5" ht="4.5" customHeight="1">
      <c r="C342" s="38"/>
      <c r="D342" s="39"/>
      <c r="E342" s="38"/>
    </row>
    <row r="343" spans="2:5" ht="15">
      <c r="B343" s="60" t="s">
        <v>82</v>
      </c>
      <c r="C343" s="247"/>
      <c r="D343" s="247"/>
      <c r="E343" s="247">
        <v>172104177558</v>
      </c>
    </row>
    <row r="344" spans="2:5" ht="15">
      <c r="B344" s="60" t="s">
        <v>30</v>
      </c>
      <c r="C344" s="247"/>
      <c r="D344" s="247"/>
      <c r="E344" s="247">
        <v>13331793767</v>
      </c>
    </row>
    <row r="345" spans="2:5" ht="15">
      <c r="B345" s="60" t="s">
        <v>31</v>
      </c>
      <c r="C345" s="247">
        <v>31840740</v>
      </c>
      <c r="D345" s="247"/>
      <c r="E345" s="247">
        <v>12933941245</v>
      </c>
    </row>
    <row r="346" spans="2:5" ht="15">
      <c r="B346" s="60" t="s">
        <v>32</v>
      </c>
      <c r="C346" s="247"/>
      <c r="D346" s="247"/>
      <c r="E346" s="247">
        <v>9505395456</v>
      </c>
    </row>
    <row r="347" spans="2:5" ht="15">
      <c r="B347" s="60" t="s">
        <v>33</v>
      </c>
      <c r="C347" s="247"/>
      <c r="D347" s="247"/>
      <c r="E347" s="247">
        <v>3417165883</v>
      </c>
    </row>
    <row r="348" spans="3:5" ht="4.5" customHeight="1">
      <c r="C348" s="247"/>
      <c r="D348" s="247"/>
      <c r="E348" s="247"/>
    </row>
    <row r="349" spans="2:5" ht="15.75" thickBot="1">
      <c r="B349" s="208" t="s">
        <v>188</v>
      </c>
      <c r="C349" s="152">
        <f>SUM(C343:C347)</f>
        <v>31840740</v>
      </c>
      <c r="D349" s="270"/>
      <c r="E349" s="152">
        <f>SUM(E343:E347)</f>
        <v>211292473909</v>
      </c>
    </row>
    <row r="350" spans="3:5" ht="4.5" customHeight="1" thickTop="1">
      <c r="C350" s="271"/>
      <c r="D350" s="270"/>
      <c r="E350" s="271"/>
    </row>
    <row r="351" spans="3:5" ht="15">
      <c r="C351" s="247"/>
      <c r="D351" s="247"/>
      <c r="E351" s="247"/>
    </row>
    <row r="352" spans="3:5" ht="15">
      <c r="C352" s="247"/>
      <c r="D352" s="247"/>
      <c r="E352" s="247"/>
    </row>
    <row r="353" spans="1:13" s="208" customFormat="1" ht="28.5">
      <c r="A353" s="517">
        <v>6</v>
      </c>
      <c r="B353" s="208" t="s">
        <v>806</v>
      </c>
      <c r="C353" s="10" t="str">
        <f>C341</f>
        <v>   30/09/ 2012
VND</v>
      </c>
      <c r="D353" s="39"/>
      <c r="E353" s="10" t="str">
        <f>E341</f>
        <v>01/01/ 2012
VND</v>
      </c>
      <c r="F353" s="209"/>
      <c r="G353" s="209"/>
      <c r="H353" s="209"/>
      <c r="I353" s="209"/>
      <c r="M353" s="209"/>
    </row>
    <row r="354" spans="1:13" s="208" customFormat="1" ht="14.25">
      <c r="A354" s="517">
        <v>6.1</v>
      </c>
      <c r="B354" s="208" t="s">
        <v>807</v>
      </c>
      <c r="C354" s="270"/>
      <c r="D354" s="270"/>
      <c r="E354" s="270"/>
      <c r="F354" s="209"/>
      <c r="G354" s="209"/>
      <c r="H354" s="209"/>
      <c r="I354" s="209"/>
      <c r="M354" s="209"/>
    </row>
    <row r="355" spans="2:5" ht="15">
      <c r="B355" s="60" t="s">
        <v>808</v>
      </c>
      <c r="C355" s="247">
        <v>69000000</v>
      </c>
      <c r="D355" s="247"/>
      <c r="E355" s="247">
        <v>360000000</v>
      </c>
    </row>
    <row r="356" spans="2:5" ht="15">
      <c r="B356" s="60" t="s">
        <v>762</v>
      </c>
      <c r="C356" s="247"/>
      <c r="D356" s="247"/>
      <c r="E356" s="247">
        <v>757995094</v>
      </c>
    </row>
    <row r="357" spans="2:13" s="208" customFormat="1" ht="14.25">
      <c r="B357" s="208" t="s">
        <v>188</v>
      </c>
      <c r="C357" s="518">
        <f>SUM(C355:C356)</f>
        <v>69000000</v>
      </c>
      <c r="D357" s="518">
        <f>SUM(D355:D356)</f>
        <v>0</v>
      </c>
      <c r="E357" s="518">
        <f>SUM(E355:E356)</f>
        <v>1117995094</v>
      </c>
      <c r="F357" s="209"/>
      <c r="G357" s="209"/>
      <c r="H357" s="209"/>
      <c r="I357" s="209"/>
      <c r="M357" s="209"/>
    </row>
    <row r="358" spans="3:5" ht="15">
      <c r="C358" s="247"/>
      <c r="D358" s="247"/>
      <c r="E358" s="247"/>
    </row>
    <row r="359" spans="3:5" ht="15">
      <c r="C359" s="247"/>
      <c r="D359" s="247"/>
      <c r="E359" s="247"/>
    </row>
    <row r="360" spans="1:13" s="208" customFormat="1" ht="14.25">
      <c r="A360" s="517">
        <v>6.2</v>
      </c>
      <c r="B360" s="208" t="s">
        <v>756</v>
      </c>
      <c r="C360" s="270"/>
      <c r="D360" s="270"/>
      <c r="E360" s="270"/>
      <c r="F360" s="209"/>
      <c r="G360" s="209"/>
      <c r="H360" s="209"/>
      <c r="I360" s="209"/>
      <c r="M360" s="209"/>
    </row>
    <row r="361" spans="1:13" s="208" customFormat="1" ht="28.5">
      <c r="A361" s="517"/>
      <c r="C361" s="10" t="str">
        <f>C341</f>
        <v>   30/09/ 2012
VND</v>
      </c>
      <c r="D361" s="270"/>
      <c r="E361" s="10" t="str">
        <f>E341</f>
        <v>01/01/ 2012
VND</v>
      </c>
      <c r="F361" s="209"/>
      <c r="G361" s="209"/>
      <c r="H361" s="209"/>
      <c r="I361" s="209"/>
      <c r="M361" s="209"/>
    </row>
    <row r="362" spans="2:5" ht="25.5" customHeight="1">
      <c r="B362" s="13" t="s">
        <v>809</v>
      </c>
      <c r="C362" s="247">
        <v>5924068443</v>
      </c>
      <c r="D362" s="247"/>
      <c r="E362" s="247"/>
    </row>
    <row r="363" spans="3:5" ht="15">
      <c r="C363" s="247"/>
      <c r="D363" s="247"/>
      <c r="E363" s="247"/>
    </row>
    <row r="364" spans="2:13" s="208" customFormat="1" ht="14.25">
      <c r="B364" s="208" t="s">
        <v>810</v>
      </c>
      <c r="C364" s="518">
        <f>SUM(C362:C363)</f>
        <v>5924068443</v>
      </c>
      <c r="D364" s="270"/>
      <c r="E364" s="518">
        <f>SUM(E362:E363)</f>
        <v>0</v>
      </c>
      <c r="F364" s="209"/>
      <c r="G364" s="209"/>
      <c r="H364" s="209"/>
      <c r="I364" s="209"/>
      <c r="M364" s="209"/>
    </row>
    <row r="365" spans="3:5" ht="15">
      <c r="C365" s="247"/>
      <c r="D365" s="247"/>
      <c r="E365" s="247"/>
    </row>
    <row r="366" spans="3:5" ht="15">
      <c r="C366" s="247"/>
      <c r="D366" s="247"/>
      <c r="E366" s="247"/>
    </row>
    <row r="367" spans="3:5" ht="15">
      <c r="C367" s="247"/>
      <c r="D367" s="247"/>
      <c r="E367" s="247"/>
    </row>
    <row r="368" spans="3:5" ht="15">
      <c r="C368" s="247"/>
      <c r="D368" s="247"/>
      <c r="E368" s="247"/>
    </row>
  </sheetData>
  <sheetProtection/>
  <printOptions/>
  <pageMargins left="0.75" right="0.75" top="0.63" bottom="1" header="0.5" footer="0.5"/>
  <pageSetup horizontalDpi="600" verticalDpi="600" orientation="portrait" r:id="rId1"/>
  <ignoredErrors>
    <ignoredError sqref="C311 C314:C320 D311:D320 E311 E315 E319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S101"/>
  <sheetViews>
    <sheetView zoomScalePageLayoutView="0" workbookViewId="0" topLeftCell="A1">
      <pane xSplit="1" ySplit="1" topLeftCell="B5" activePane="bottomRight" state="frozen"/>
      <selection pane="topLeft" activeCell="N43" sqref="N43"/>
      <selection pane="topRight" activeCell="N43" sqref="N43"/>
      <selection pane="bottomLeft" activeCell="N43" sqref="N43"/>
      <selection pane="bottomRight" activeCell="D31" sqref="D31"/>
    </sheetView>
  </sheetViews>
  <sheetFormatPr defaultColWidth="9.140625" defaultRowHeight="12.75"/>
  <cols>
    <col min="1" max="1" width="3.140625" style="307" customWidth="1"/>
    <col min="2" max="2" width="15.8515625" style="307" customWidth="1"/>
    <col min="3" max="3" width="0.85546875" style="307" hidden="1" customWidth="1"/>
    <col min="4" max="4" width="12.7109375" style="308" customWidth="1"/>
    <col min="5" max="5" width="0.13671875" style="308" customWidth="1"/>
    <col min="6" max="6" width="12.7109375" style="308" customWidth="1"/>
    <col min="7" max="7" width="0.13671875" style="308" customWidth="1"/>
    <col min="8" max="8" width="11.8515625" style="308" customWidth="1"/>
    <col min="9" max="9" width="0.13671875" style="308" customWidth="1"/>
    <col min="10" max="10" width="14.421875" style="308" customWidth="1"/>
    <col min="11" max="11" width="0.13671875" style="308" customWidth="1"/>
    <col min="12" max="12" width="11.57421875" style="308" hidden="1" customWidth="1"/>
    <col min="13" max="13" width="0.85546875" style="308" hidden="1" customWidth="1"/>
    <col min="14" max="14" width="12.7109375" style="308" customWidth="1"/>
    <col min="15" max="18" width="9.140625" style="307" customWidth="1"/>
    <col min="19" max="19" width="15.00390625" style="310" bestFit="1" customWidth="1"/>
    <col min="20" max="16384" width="9.140625" style="307" customWidth="1"/>
  </cols>
  <sheetData>
    <row r="1" spans="1:19" s="303" customFormat="1" ht="12">
      <c r="A1" s="302" t="s">
        <v>194</v>
      </c>
      <c r="B1" s="303" t="s">
        <v>195</v>
      </c>
      <c r="D1" s="304"/>
      <c r="E1" s="304"/>
      <c r="F1" s="304"/>
      <c r="G1" s="304"/>
      <c r="H1" s="304"/>
      <c r="I1" s="304"/>
      <c r="J1" s="304"/>
      <c r="K1" s="304"/>
      <c r="L1" s="304"/>
      <c r="M1" s="304"/>
      <c r="N1" s="304"/>
      <c r="S1" s="306"/>
    </row>
    <row r="2" ht="6.75" customHeight="1"/>
    <row r="3" spans="2:19" s="311" customFormat="1" ht="46.5" customHeight="1">
      <c r="B3" s="312"/>
      <c r="D3" s="494" t="s">
        <v>177</v>
      </c>
      <c r="E3" s="495"/>
      <c r="F3" s="494" t="s">
        <v>179</v>
      </c>
      <c r="G3" s="495"/>
      <c r="H3" s="494" t="s">
        <v>775</v>
      </c>
      <c r="I3" s="495"/>
      <c r="J3" s="494" t="s">
        <v>178</v>
      </c>
      <c r="K3" s="495"/>
      <c r="L3" s="494" t="s">
        <v>173</v>
      </c>
      <c r="M3" s="495"/>
      <c r="N3" s="494" t="s">
        <v>188</v>
      </c>
      <c r="S3" s="313"/>
    </row>
    <row r="4" ht="15" customHeight="1">
      <c r="B4" s="303" t="s">
        <v>68</v>
      </c>
    </row>
    <row r="5" spans="2:19" s="303" customFormat="1" ht="15" customHeight="1">
      <c r="B5" s="303" t="s">
        <v>819</v>
      </c>
      <c r="D5" s="304">
        <v>49722118238</v>
      </c>
      <c r="E5" s="304"/>
      <c r="F5" s="304">
        <v>65232693262</v>
      </c>
      <c r="G5" s="304"/>
      <c r="H5" s="304">
        <v>2167413309</v>
      </c>
      <c r="I5" s="304"/>
      <c r="J5" s="304">
        <v>1027725645</v>
      </c>
      <c r="K5" s="304"/>
      <c r="L5" s="304"/>
      <c r="M5" s="304"/>
      <c r="N5" s="304">
        <f>SUM(D5:J5)</f>
        <v>118149950454</v>
      </c>
      <c r="O5" s="305">
        <f>IF(N5&lt;&gt;'bang can doi kt'!F48,"different","")</f>
      </c>
      <c r="S5" s="306"/>
    </row>
    <row r="6" spans="2:19" s="303" customFormat="1" ht="15" customHeight="1">
      <c r="B6" s="303" t="s">
        <v>561</v>
      </c>
      <c r="D6" s="304">
        <f>SUM(D7:D10)</f>
        <v>9694947244</v>
      </c>
      <c r="E6" s="304"/>
      <c r="F6" s="304">
        <f>SUM(F7:F9)</f>
        <v>14869987900</v>
      </c>
      <c r="G6" s="304"/>
      <c r="H6" s="304">
        <f>SUM(H7:H9)</f>
        <v>0</v>
      </c>
      <c r="I6" s="304"/>
      <c r="J6" s="304">
        <f>SUM(J7:J9)</f>
        <v>563358176</v>
      </c>
      <c r="K6" s="304"/>
      <c r="L6" s="304">
        <f>SUM(L7:L9)</f>
        <v>0</v>
      </c>
      <c r="M6" s="304"/>
      <c r="N6" s="304">
        <f>SUM(N7:N10)</f>
        <v>25128293320</v>
      </c>
      <c r="S6" s="306"/>
    </row>
    <row r="7" spans="2:14" ht="15" customHeight="1">
      <c r="B7" s="307" t="s">
        <v>563</v>
      </c>
      <c r="D7" s="308">
        <v>732388928</v>
      </c>
      <c r="F7" s="308">
        <v>8589346364</v>
      </c>
      <c r="J7" s="308">
        <v>563358176</v>
      </c>
      <c r="N7" s="308">
        <f aca="true" t="shared" si="0" ref="N7:N14">SUM(D7:M7)</f>
        <v>9885093468</v>
      </c>
    </row>
    <row r="8" spans="2:14" ht="15" customHeight="1">
      <c r="B8" s="314" t="s">
        <v>0</v>
      </c>
      <c r="D8" s="308">
        <f>3265143914+4880709083</f>
        <v>8145852997</v>
      </c>
      <c r="F8" s="308">
        <v>6280641536</v>
      </c>
      <c r="N8" s="308">
        <f t="shared" si="0"/>
        <v>14426494533</v>
      </c>
    </row>
    <row r="9" spans="2:14" ht="13.5" customHeight="1" hidden="1">
      <c r="B9" s="307" t="s">
        <v>1</v>
      </c>
      <c r="N9" s="308">
        <f t="shared" si="0"/>
        <v>0</v>
      </c>
    </row>
    <row r="10" spans="2:14" ht="13.5" customHeight="1">
      <c r="B10" s="307" t="s">
        <v>1</v>
      </c>
      <c r="D10" s="308">
        <v>816705319</v>
      </c>
      <c r="N10" s="308">
        <f t="shared" si="0"/>
        <v>816705319</v>
      </c>
    </row>
    <row r="11" spans="2:19" s="303" customFormat="1" ht="15" customHeight="1">
      <c r="B11" s="303" t="s">
        <v>562</v>
      </c>
      <c r="D11" s="304">
        <v>1787767375</v>
      </c>
      <c r="E11" s="304"/>
      <c r="F11" s="304">
        <v>1350000000</v>
      </c>
      <c r="G11" s="304"/>
      <c r="H11" s="304">
        <f>SUM(H12:H14)</f>
        <v>0</v>
      </c>
      <c r="I11" s="304"/>
      <c r="J11" s="304">
        <f>SUM(J12:J14)</f>
        <v>0</v>
      </c>
      <c r="K11" s="304"/>
      <c r="L11" s="304">
        <f>SUM(L12:L14)</f>
        <v>0</v>
      </c>
      <c r="M11" s="304"/>
      <c r="N11" s="304">
        <f t="shared" si="0"/>
        <v>3137767375</v>
      </c>
      <c r="S11" s="306"/>
    </row>
    <row r="12" spans="2:19" s="303" customFormat="1" ht="13.5" customHeight="1" hidden="1">
      <c r="B12" s="314" t="s">
        <v>70</v>
      </c>
      <c r="D12" s="304"/>
      <c r="E12" s="304"/>
      <c r="F12" s="304"/>
      <c r="G12" s="304"/>
      <c r="H12" s="304"/>
      <c r="I12" s="304"/>
      <c r="J12" s="304"/>
      <c r="K12" s="304"/>
      <c r="L12" s="304"/>
      <c r="M12" s="304"/>
      <c r="N12" s="308">
        <f t="shared" si="0"/>
        <v>0</v>
      </c>
      <c r="S12" s="306"/>
    </row>
    <row r="13" spans="2:14" ht="13.5" customHeight="1" hidden="1">
      <c r="B13" s="307" t="s">
        <v>2</v>
      </c>
      <c r="N13" s="308">
        <f t="shared" si="0"/>
        <v>0</v>
      </c>
    </row>
    <row r="14" spans="2:14" ht="13.5" customHeight="1" hidden="1">
      <c r="B14" s="307" t="s">
        <v>3</v>
      </c>
      <c r="N14" s="308">
        <f t="shared" si="0"/>
        <v>0</v>
      </c>
    </row>
    <row r="15" spans="2:19" s="303" customFormat="1" ht="15" customHeight="1" thickBot="1">
      <c r="B15" s="303" t="s">
        <v>816</v>
      </c>
      <c r="D15" s="315">
        <f>D5+D6-D11</f>
        <v>57629298107</v>
      </c>
      <c r="E15" s="304"/>
      <c r="F15" s="315">
        <f>F5+F6-F11</f>
        <v>78752681162</v>
      </c>
      <c r="G15" s="304"/>
      <c r="H15" s="315">
        <f>H5+H6-H11</f>
        <v>2167413309</v>
      </c>
      <c r="I15" s="304"/>
      <c r="J15" s="315">
        <f>J5+J6-J11</f>
        <v>1591083821</v>
      </c>
      <c r="K15" s="304"/>
      <c r="L15" s="315">
        <f>L5+L6-L11</f>
        <v>0</v>
      </c>
      <c r="M15" s="304"/>
      <c r="N15" s="315">
        <f>N5+N6-N11</f>
        <v>140140476399</v>
      </c>
      <c r="O15" s="305">
        <f>IF(N15&lt;&gt;'bang can doi kt'!E48,"different","")</f>
      </c>
      <c r="S15" s="306"/>
    </row>
    <row r="16" ht="3" customHeight="1" thickTop="1">
      <c r="N16" s="316"/>
    </row>
    <row r="17" spans="2:19" s="303" customFormat="1" ht="15" customHeight="1">
      <c r="B17" s="303" t="s">
        <v>69</v>
      </c>
      <c r="D17" s="304"/>
      <c r="E17" s="304"/>
      <c r="F17" s="304"/>
      <c r="G17" s="304"/>
      <c r="H17" s="304"/>
      <c r="I17" s="304"/>
      <c r="J17" s="304"/>
      <c r="K17" s="304"/>
      <c r="L17" s="304"/>
      <c r="M17" s="304"/>
      <c r="N17" s="304"/>
      <c r="S17" s="306"/>
    </row>
    <row r="18" spans="2:19" s="303" customFormat="1" ht="15" customHeight="1">
      <c r="B18" s="303" t="s">
        <v>819</v>
      </c>
      <c r="D18" s="304">
        <v>18078927869</v>
      </c>
      <c r="E18" s="304"/>
      <c r="F18" s="304">
        <v>36784811225</v>
      </c>
      <c r="G18" s="304"/>
      <c r="H18" s="304">
        <v>1048998432</v>
      </c>
      <c r="I18" s="304"/>
      <c r="J18" s="304">
        <v>577894720</v>
      </c>
      <c r="K18" s="304"/>
      <c r="L18" s="304">
        <v>0</v>
      </c>
      <c r="M18" s="304"/>
      <c r="N18" s="304">
        <f>SUM(D18:M18)</f>
        <v>56490632246</v>
      </c>
      <c r="O18" s="305">
        <f>IF(N18&lt;&gt;-'bang can doi kt'!F49,"different","")</f>
      </c>
      <c r="S18" s="306"/>
    </row>
    <row r="19" spans="2:19" s="303" customFormat="1" ht="15" customHeight="1">
      <c r="B19" s="303" t="s">
        <v>815</v>
      </c>
      <c r="D19" s="304">
        <f>SUM(D20:D21)</f>
        <v>12099603658</v>
      </c>
      <c r="E19" s="304"/>
      <c r="F19" s="304">
        <f>SUM(F20:F21)</f>
        <v>14608245798</v>
      </c>
      <c r="G19" s="304"/>
      <c r="H19" s="304">
        <f>SUM(H20:H21)</f>
        <v>405264690</v>
      </c>
      <c r="I19" s="304"/>
      <c r="J19" s="304">
        <f>SUM(J20:J21)</f>
        <v>413892637</v>
      </c>
      <c r="K19" s="304"/>
      <c r="L19" s="304">
        <f>SUM(L20:L21)</f>
        <v>0</v>
      </c>
      <c r="M19" s="304"/>
      <c r="N19" s="304">
        <f>SUM(N20:N21)</f>
        <v>27527006783</v>
      </c>
      <c r="S19" s="306"/>
    </row>
    <row r="20" spans="2:14" ht="15" customHeight="1">
      <c r="B20" s="307" t="s">
        <v>818</v>
      </c>
      <c r="D20" s="317">
        <f>11511182212+588421446</f>
        <v>12099603658</v>
      </c>
      <c r="E20" s="317"/>
      <c r="F20" s="317">
        <f>14601162465+7083333</f>
        <v>14608245798</v>
      </c>
      <c r="G20" s="317"/>
      <c r="H20" s="317">
        <f>318510825+86753865</f>
        <v>405264690</v>
      </c>
      <c r="I20" s="317"/>
      <c r="J20" s="317">
        <f>265525192+148367445</f>
        <v>413892637</v>
      </c>
      <c r="N20" s="308">
        <f>SUM(D20:M20)</f>
        <v>27527006783</v>
      </c>
    </row>
    <row r="21" spans="2:14" ht="12">
      <c r="B21" s="307" t="s">
        <v>1</v>
      </c>
      <c r="N21" s="308">
        <f>SUM(D21:M21)</f>
        <v>0</v>
      </c>
    </row>
    <row r="22" spans="2:19" s="303" customFormat="1" ht="15" customHeight="1">
      <c r="B22" s="303" t="s">
        <v>562</v>
      </c>
      <c r="D22" s="304">
        <v>971062056</v>
      </c>
      <c r="E22" s="304"/>
      <c r="F22" s="304"/>
      <c r="G22" s="304"/>
      <c r="H22" s="304">
        <f>SUM(H23:H25)</f>
        <v>0</v>
      </c>
      <c r="I22" s="304"/>
      <c r="J22" s="304">
        <f>SUM(J23:J25)</f>
        <v>0</v>
      </c>
      <c r="K22" s="304"/>
      <c r="L22" s="304">
        <f>SUM(L23:L25)</f>
        <v>0</v>
      </c>
      <c r="M22" s="304"/>
      <c r="N22" s="304">
        <f>D22</f>
        <v>971062056</v>
      </c>
      <c r="S22" s="306"/>
    </row>
    <row r="23" spans="2:19" s="303" customFormat="1" ht="13.5" customHeight="1" hidden="1">
      <c r="B23" s="314" t="s">
        <v>70</v>
      </c>
      <c r="D23" s="304">
        <v>971062056</v>
      </c>
      <c r="E23" s="304"/>
      <c r="F23" s="304">
        <f>SUM(F24:F26)</f>
        <v>51393057023</v>
      </c>
      <c r="G23" s="304"/>
      <c r="H23" s="304">
        <f>SUM(H24:H26)</f>
        <v>0</v>
      </c>
      <c r="I23" s="304"/>
      <c r="J23" s="304">
        <f>SUM(J24:J26)</f>
        <v>0</v>
      </c>
      <c r="K23" s="304"/>
      <c r="L23" s="304">
        <f>SUM(L24:L26)</f>
        <v>0</v>
      </c>
      <c r="M23" s="304"/>
      <c r="N23" s="304">
        <f>D23</f>
        <v>971062056</v>
      </c>
      <c r="S23" s="306"/>
    </row>
    <row r="24" spans="2:14" ht="13.5" customHeight="1" hidden="1">
      <c r="B24" s="307" t="s">
        <v>2</v>
      </c>
      <c r="N24" s="308">
        <f>SUM(D24:M24)</f>
        <v>0</v>
      </c>
    </row>
    <row r="25" spans="2:14" ht="13.5" customHeight="1" hidden="1">
      <c r="B25" s="307" t="s">
        <v>3</v>
      </c>
      <c r="N25" s="308">
        <f>SUM(D25:M25)</f>
        <v>0</v>
      </c>
    </row>
    <row r="26" spans="2:19" s="303" customFormat="1" ht="15" customHeight="1" thickBot="1">
      <c r="B26" s="303" t="s">
        <v>816</v>
      </c>
      <c r="D26" s="315">
        <f>D18+D19-D22</f>
        <v>29207469471</v>
      </c>
      <c r="E26" s="315">
        <f aca="true" t="shared" si="1" ref="E26:N26">E18+E19-E22</f>
        <v>0</v>
      </c>
      <c r="F26" s="315">
        <f t="shared" si="1"/>
        <v>51393057023</v>
      </c>
      <c r="G26" s="315">
        <f t="shared" si="1"/>
        <v>0</v>
      </c>
      <c r="H26" s="315"/>
      <c r="I26" s="315"/>
      <c r="J26" s="315"/>
      <c r="K26" s="315">
        <f t="shared" si="1"/>
        <v>0</v>
      </c>
      <c r="L26" s="315">
        <f t="shared" si="1"/>
        <v>28619048025</v>
      </c>
      <c r="M26" s="315">
        <f t="shared" si="1"/>
        <v>0</v>
      </c>
      <c r="N26" s="315">
        <f t="shared" si="1"/>
        <v>83046576973</v>
      </c>
      <c r="O26" s="305">
        <f>IF(N26&lt;&gt;-'bang can doi kt'!E49,"different","")</f>
      </c>
      <c r="S26" s="306"/>
    </row>
    <row r="27" ht="3" customHeight="1" thickTop="1">
      <c r="N27" s="316">
        <f>IF(N26&lt;&gt;-'bang can doi kt'!E49,"different","")</f>
      </c>
    </row>
    <row r="28" spans="2:19" s="303" customFormat="1" ht="15" customHeight="1">
      <c r="B28" s="303" t="s">
        <v>71</v>
      </c>
      <c r="D28" s="304"/>
      <c r="E28" s="304"/>
      <c r="F28" s="304"/>
      <c r="G28" s="304"/>
      <c r="H28" s="304"/>
      <c r="I28" s="304"/>
      <c r="J28" s="304"/>
      <c r="K28" s="304"/>
      <c r="L28" s="304"/>
      <c r="M28" s="304"/>
      <c r="N28" s="304"/>
      <c r="S28" s="306"/>
    </row>
    <row r="29" spans="2:19" s="303" customFormat="1" ht="15" customHeight="1">
      <c r="B29" s="303" t="s">
        <v>825</v>
      </c>
      <c r="D29" s="318">
        <f>D5-D18</f>
        <v>31643190369</v>
      </c>
      <c r="E29" s="304"/>
      <c r="F29" s="318">
        <f>F5-F18</f>
        <v>28447882037</v>
      </c>
      <c r="G29" s="319">
        <f>G15-G26</f>
        <v>0</v>
      </c>
      <c r="H29" s="318">
        <f>H5-H18</f>
        <v>1118414877</v>
      </c>
      <c r="I29" s="319">
        <f>I15-I26</f>
        <v>0</v>
      </c>
      <c r="J29" s="318">
        <f>J5-J18</f>
        <v>449830925</v>
      </c>
      <c r="K29" s="304"/>
      <c r="L29" s="318">
        <f>L15-L26</f>
        <v>0</v>
      </c>
      <c r="M29" s="319"/>
      <c r="N29" s="318">
        <f>N5-N18</f>
        <v>61659318208</v>
      </c>
      <c r="O29" s="305">
        <f>IF(N29&lt;&gt;'bang can doi kt'!F47,"different","")</f>
      </c>
      <c r="S29" s="306"/>
    </row>
    <row r="30" spans="2:19" s="303" customFormat="1" ht="15" customHeight="1" thickBot="1">
      <c r="B30" s="303" t="s">
        <v>817</v>
      </c>
      <c r="D30" s="315">
        <f>D15-D26</f>
        <v>28421828636</v>
      </c>
      <c r="E30" s="315">
        <f aca="true" t="shared" si="2" ref="E30:N30">E15-E26</f>
        <v>0</v>
      </c>
      <c r="F30" s="315">
        <f>F15-F26</f>
        <v>27359624139</v>
      </c>
      <c r="G30" s="315">
        <f t="shared" si="2"/>
        <v>0</v>
      </c>
      <c r="H30" s="315">
        <f t="shared" si="2"/>
        <v>2167413309</v>
      </c>
      <c r="I30" s="315">
        <f t="shared" si="2"/>
        <v>0</v>
      </c>
      <c r="J30" s="315">
        <f t="shared" si="2"/>
        <v>1591083821</v>
      </c>
      <c r="K30" s="315">
        <f t="shared" si="2"/>
        <v>0</v>
      </c>
      <c r="L30" s="315">
        <f t="shared" si="2"/>
        <v>0</v>
      </c>
      <c r="M30" s="315">
        <f t="shared" si="2"/>
        <v>0</v>
      </c>
      <c r="N30" s="315">
        <f t="shared" si="2"/>
        <v>57093899426</v>
      </c>
      <c r="O30" s="305">
        <f>IF(N30&lt;&gt;'bang can doi kt'!E47,"different","")</f>
      </c>
      <c r="S30" s="306"/>
    </row>
    <row r="31" ht="4.5" customHeight="1" thickTop="1"/>
    <row r="32" spans="2:19" s="320" customFormat="1" ht="12">
      <c r="B32" s="307"/>
      <c r="D32" s="321"/>
      <c r="E32" s="321"/>
      <c r="F32" s="321"/>
      <c r="G32" s="321"/>
      <c r="H32" s="321"/>
      <c r="I32" s="321"/>
      <c r="J32" s="321"/>
      <c r="K32" s="321"/>
      <c r="L32" s="321"/>
      <c r="M32" s="321"/>
      <c r="N32" s="321"/>
      <c r="S32" s="322"/>
    </row>
    <row r="33" spans="2:19" s="320" customFormat="1" ht="12">
      <c r="B33" s="307"/>
      <c r="D33" s="321"/>
      <c r="E33" s="321"/>
      <c r="F33" s="321"/>
      <c r="G33" s="321"/>
      <c r="H33" s="321"/>
      <c r="I33" s="321"/>
      <c r="J33" s="321"/>
      <c r="K33" s="321"/>
      <c r="L33" s="321"/>
      <c r="M33" s="321"/>
      <c r="N33" s="321"/>
      <c r="S33" s="322"/>
    </row>
    <row r="34" spans="2:19" s="320" customFormat="1" ht="12">
      <c r="B34" s="307"/>
      <c r="D34" s="321"/>
      <c r="E34" s="321"/>
      <c r="F34" s="321"/>
      <c r="G34" s="321"/>
      <c r="H34" s="321"/>
      <c r="I34" s="321"/>
      <c r="J34" s="321"/>
      <c r="K34" s="321"/>
      <c r="L34" s="321"/>
      <c r="M34" s="321"/>
      <c r="N34" s="321"/>
      <c r="S34" s="322"/>
    </row>
    <row r="35" spans="2:19" s="320" customFormat="1" ht="12">
      <c r="B35" s="307"/>
      <c r="D35" s="321"/>
      <c r="E35" s="321"/>
      <c r="F35" s="321"/>
      <c r="G35" s="321"/>
      <c r="H35" s="321"/>
      <c r="I35" s="321"/>
      <c r="J35" s="321"/>
      <c r="K35" s="321"/>
      <c r="L35" s="321"/>
      <c r="M35" s="321"/>
      <c r="N35" s="321"/>
      <c r="S35" s="322"/>
    </row>
    <row r="36" ht="12">
      <c r="A36" s="303"/>
    </row>
    <row r="37" spans="1:15" ht="12">
      <c r="A37" s="320"/>
      <c r="B37" s="323"/>
      <c r="C37" s="320"/>
      <c r="D37" s="321"/>
      <c r="E37" s="321"/>
      <c r="F37" s="321"/>
      <c r="G37" s="321"/>
      <c r="H37" s="321"/>
      <c r="I37" s="321"/>
      <c r="J37" s="321"/>
      <c r="K37" s="321"/>
      <c r="L37" s="321"/>
      <c r="M37" s="321"/>
      <c r="N37" s="321"/>
      <c r="O37" s="320"/>
    </row>
    <row r="38" spans="11:15" ht="12">
      <c r="K38" s="304"/>
      <c r="L38" s="304"/>
      <c r="M38" s="304"/>
      <c r="N38" s="304"/>
      <c r="O38" s="303"/>
    </row>
    <row r="39" ht="12">
      <c r="L39" s="325"/>
    </row>
    <row r="40" spans="11:15" ht="12">
      <c r="K40" s="304"/>
      <c r="L40" s="325"/>
      <c r="N40" s="319"/>
      <c r="O40" s="311"/>
    </row>
    <row r="41" spans="12:14" ht="12">
      <c r="L41" s="325"/>
      <c r="N41" s="324"/>
    </row>
    <row r="42" spans="11:15" ht="12">
      <c r="K42" s="304"/>
      <c r="L42" s="325"/>
      <c r="N42" s="319"/>
      <c r="O42" s="303"/>
    </row>
    <row r="43" spans="12:14" ht="12">
      <c r="L43" s="325"/>
      <c r="N43" s="324"/>
    </row>
    <row r="44" spans="4:15" ht="12">
      <c r="D44" s="325"/>
      <c r="E44" s="325"/>
      <c r="F44" s="325"/>
      <c r="G44" s="325"/>
      <c r="H44" s="325"/>
      <c r="I44" s="325"/>
      <c r="J44" s="325"/>
      <c r="L44" s="325"/>
      <c r="O44" s="309"/>
    </row>
    <row r="45" spans="4:14" ht="12">
      <c r="D45" s="325"/>
      <c r="E45" s="325"/>
      <c r="F45" s="325"/>
      <c r="G45" s="325"/>
      <c r="H45" s="325"/>
      <c r="I45" s="325"/>
      <c r="J45" s="325"/>
      <c r="L45" s="325"/>
      <c r="N45" s="324"/>
    </row>
    <row r="46" spans="4:14" ht="12">
      <c r="D46" s="325"/>
      <c r="E46" s="325"/>
      <c r="F46" s="325"/>
      <c r="G46" s="325"/>
      <c r="H46" s="325"/>
      <c r="I46" s="325"/>
      <c r="J46" s="325"/>
      <c r="L46" s="325"/>
      <c r="N46" s="324"/>
    </row>
    <row r="47" spans="12:14" ht="12">
      <c r="L47" s="325"/>
      <c r="N47" s="324"/>
    </row>
    <row r="48" spans="4:14" ht="12">
      <c r="D48" s="325"/>
      <c r="E48" s="325"/>
      <c r="F48" s="325"/>
      <c r="G48" s="325"/>
      <c r="H48" s="325"/>
      <c r="I48" s="325"/>
      <c r="J48" s="325"/>
      <c r="L48" s="325"/>
      <c r="N48" s="324"/>
    </row>
    <row r="49" spans="4:14" ht="12">
      <c r="D49" s="325"/>
      <c r="E49" s="325"/>
      <c r="F49" s="325"/>
      <c r="G49" s="325"/>
      <c r="H49" s="325"/>
      <c r="I49" s="325"/>
      <c r="J49" s="325"/>
      <c r="L49" s="325"/>
      <c r="N49" s="324"/>
    </row>
    <row r="50" spans="4:15" ht="12">
      <c r="D50" s="325"/>
      <c r="E50" s="325"/>
      <c r="F50" s="325"/>
      <c r="G50" s="325"/>
      <c r="H50" s="325"/>
      <c r="I50" s="325"/>
      <c r="J50" s="325"/>
      <c r="L50" s="325"/>
      <c r="O50" s="309"/>
    </row>
    <row r="51" spans="4:14" ht="12">
      <c r="D51" s="325"/>
      <c r="E51" s="325"/>
      <c r="F51" s="325"/>
      <c r="G51" s="325"/>
      <c r="H51" s="325"/>
      <c r="I51" s="325"/>
      <c r="J51" s="325"/>
      <c r="L51" s="325"/>
      <c r="N51" s="324"/>
    </row>
    <row r="52" spans="4:14" ht="12">
      <c r="D52" s="325"/>
      <c r="E52" s="325"/>
      <c r="F52" s="325"/>
      <c r="G52" s="325"/>
      <c r="H52" s="325"/>
      <c r="I52" s="325"/>
      <c r="J52" s="325"/>
      <c r="L52" s="325"/>
      <c r="N52" s="324"/>
    </row>
    <row r="53" spans="12:14" ht="12">
      <c r="L53" s="325"/>
      <c r="N53" s="324"/>
    </row>
    <row r="54" spans="4:14" ht="12">
      <c r="D54" s="325"/>
      <c r="E54" s="325"/>
      <c r="F54" s="325"/>
      <c r="G54" s="325"/>
      <c r="H54" s="325"/>
      <c r="I54" s="325"/>
      <c r="J54" s="325"/>
      <c r="L54" s="325"/>
      <c r="N54" s="324"/>
    </row>
    <row r="55" spans="4:14" ht="12">
      <c r="D55" s="325"/>
      <c r="E55" s="325"/>
      <c r="F55" s="325"/>
      <c r="G55" s="325"/>
      <c r="H55" s="325"/>
      <c r="I55" s="325"/>
      <c r="J55" s="325"/>
      <c r="L55" s="325"/>
      <c r="N55" s="324"/>
    </row>
    <row r="56" spans="4:15" ht="12">
      <c r="D56" s="325"/>
      <c r="E56" s="325"/>
      <c r="F56" s="325"/>
      <c r="G56" s="325"/>
      <c r="H56" s="325"/>
      <c r="I56" s="325"/>
      <c r="J56" s="325"/>
      <c r="L56" s="325"/>
      <c r="O56" s="309"/>
    </row>
    <row r="57" spans="4:14" ht="12">
      <c r="D57" s="325"/>
      <c r="E57" s="325"/>
      <c r="F57" s="325"/>
      <c r="G57" s="325"/>
      <c r="H57" s="325"/>
      <c r="I57" s="325"/>
      <c r="J57" s="325"/>
      <c r="L57" s="325"/>
      <c r="N57" s="324"/>
    </row>
    <row r="58" spans="4:14" ht="12">
      <c r="D58" s="325"/>
      <c r="E58" s="325"/>
      <c r="F58" s="325"/>
      <c r="G58" s="325"/>
      <c r="H58" s="325"/>
      <c r="I58" s="325"/>
      <c r="J58" s="325"/>
      <c r="L58" s="325"/>
      <c r="N58" s="324"/>
    </row>
    <row r="59" spans="12:14" ht="12">
      <c r="L59" s="325"/>
      <c r="N59" s="324"/>
    </row>
    <row r="60" spans="11:14" ht="12">
      <c r="K60" s="304"/>
      <c r="L60" s="325"/>
      <c r="N60" s="304"/>
    </row>
    <row r="61" spans="2:14" ht="12">
      <c r="B61" s="326"/>
      <c r="C61" s="326"/>
      <c r="D61" s="324"/>
      <c r="E61" s="324"/>
      <c r="F61" s="324"/>
      <c r="G61" s="324"/>
      <c r="H61" s="324"/>
      <c r="I61" s="324"/>
      <c r="J61" s="324"/>
      <c r="L61" s="325"/>
      <c r="N61" s="324"/>
    </row>
    <row r="62" spans="1:15" ht="12">
      <c r="A62" s="303"/>
      <c r="B62" s="327"/>
      <c r="C62" s="327"/>
      <c r="D62" s="319"/>
      <c r="E62" s="319"/>
      <c r="F62" s="319"/>
      <c r="G62" s="319"/>
      <c r="H62" s="319"/>
      <c r="I62" s="319"/>
      <c r="J62" s="319"/>
      <c r="K62" s="304"/>
      <c r="L62" s="325"/>
      <c r="N62" s="319"/>
      <c r="O62" s="303"/>
    </row>
    <row r="63" spans="2:14" ht="12">
      <c r="B63" s="326"/>
      <c r="C63" s="326"/>
      <c r="D63" s="324"/>
      <c r="E63" s="324"/>
      <c r="F63" s="324"/>
      <c r="G63" s="324"/>
      <c r="H63" s="324"/>
      <c r="I63" s="324"/>
      <c r="J63" s="324"/>
      <c r="L63" s="325"/>
      <c r="N63" s="324"/>
    </row>
    <row r="64" spans="2:14" ht="12">
      <c r="B64" s="326"/>
      <c r="C64" s="326"/>
      <c r="D64" s="324"/>
      <c r="E64" s="324"/>
      <c r="F64" s="324"/>
      <c r="G64" s="324"/>
      <c r="H64" s="324"/>
      <c r="I64" s="324"/>
      <c r="J64" s="324"/>
      <c r="L64" s="325"/>
      <c r="N64" s="324"/>
    </row>
    <row r="65" spans="1:15" ht="12">
      <c r="A65" s="303"/>
      <c r="B65" s="327"/>
      <c r="C65" s="327"/>
      <c r="D65" s="319"/>
      <c r="E65" s="319"/>
      <c r="F65" s="319"/>
      <c r="G65" s="319"/>
      <c r="H65" s="319"/>
      <c r="I65" s="319"/>
      <c r="J65" s="319"/>
      <c r="K65" s="304"/>
      <c r="L65" s="325"/>
      <c r="N65" s="319"/>
      <c r="O65" s="303"/>
    </row>
    <row r="66" spans="2:14" ht="12">
      <c r="B66" s="328"/>
      <c r="C66" s="326"/>
      <c r="D66" s="324"/>
      <c r="E66" s="324"/>
      <c r="F66" s="324"/>
      <c r="G66" s="324"/>
      <c r="H66" s="324"/>
      <c r="I66" s="324"/>
      <c r="J66" s="324"/>
      <c r="L66" s="325"/>
      <c r="N66" s="324"/>
    </row>
    <row r="67" spans="2:14" ht="12">
      <c r="B67" s="326"/>
      <c r="C67" s="326"/>
      <c r="D67" s="324"/>
      <c r="E67" s="324"/>
      <c r="F67" s="324"/>
      <c r="G67" s="324"/>
      <c r="H67" s="324"/>
      <c r="I67" s="324"/>
      <c r="J67" s="324"/>
      <c r="L67" s="325"/>
      <c r="N67" s="324"/>
    </row>
    <row r="68" spans="2:14" ht="12">
      <c r="B68" s="326"/>
      <c r="C68" s="326"/>
      <c r="D68" s="324"/>
      <c r="E68" s="324"/>
      <c r="F68" s="324"/>
      <c r="G68" s="324"/>
      <c r="H68" s="324"/>
      <c r="I68" s="324"/>
      <c r="J68" s="324"/>
      <c r="L68" s="325"/>
      <c r="N68" s="324"/>
    </row>
    <row r="69" spans="1:14" ht="12">
      <c r="A69" s="303"/>
      <c r="B69" s="327"/>
      <c r="C69" s="327"/>
      <c r="D69" s="319"/>
      <c r="E69" s="319"/>
      <c r="F69" s="319"/>
      <c r="G69" s="319"/>
      <c r="H69" s="319"/>
      <c r="I69" s="319"/>
      <c r="J69" s="319"/>
      <c r="K69" s="304"/>
      <c r="L69" s="325"/>
      <c r="N69" s="304">
        <f>IF(L69&lt;&gt;-'TB Details'!H170,"different",0)</f>
        <v>0</v>
      </c>
    </row>
    <row r="70" spans="2:12" ht="12">
      <c r="B70" s="326"/>
      <c r="C70" s="326"/>
      <c r="D70" s="324"/>
      <c r="E70" s="324"/>
      <c r="F70" s="324"/>
      <c r="G70" s="324"/>
      <c r="H70" s="324"/>
      <c r="I70" s="324"/>
      <c r="J70" s="324"/>
      <c r="L70" s="325"/>
    </row>
    <row r="71" spans="1:15" ht="12">
      <c r="A71" s="303"/>
      <c r="B71" s="327"/>
      <c r="C71" s="327"/>
      <c r="D71" s="319"/>
      <c r="E71" s="319"/>
      <c r="F71" s="319"/>
      <c r="G71" s="319"/>
      <c r="H71" s="319"/>
      <c r="I71" s="319"/>
      <c r="J71" s="319"/>
      <c r="K71" s="304"/>
      <c r="L71" s="325"/>
      <c r="N71" s="304"/>
      <c r="O71" s="303"/>
    </row>
    <row r="72" spans="2:12" ht="12">
      <c r="B72" s="326"/>
      <c r="C72" s="326"/>
      <c r="D72" s="324"/>
      <c r="E72" s="324"/>
      <c r="F72" s="324"/>
      <c r="G72" s="324"/>
      <c r="H72" s="324"/>
      <c r="I72" s="324"/>
      <c r="J72" s="324"/>
      <c r="L72" s="325"/>
    </row>
    <row r="73" spans="1:15" ht="12">
      <c r="A73" s="303"/>
      <c r="B73" s="327"/>
      <c r="C73" s="327"/>
      <c r="D73" s="319"/>
      <c r="E73" s="319"/>
      <c r="F73" s="319"/>
      <c r="G73" s="319"/>
      <c r="H73" s="319"/>
      <c r="I73" s="319"/>
      <c r="J73" s="319"/>
      <c r="K73" s="304"/>
      <c r="L73" s="325"/>
      <c r="N73" s="319"/>
      <c r="O73" s="303"/>
    </row>
    <row r="74" spans="1:15" ht="12">
      <c r="A74" s="303"/>
      <c r="B74" s="327"/>
      <c r="C74" s="327"/>
      <c r="D74" s="319"/>
      <c r="E74" s="319"/>
      <c r="F74" s="319"/>
      <c r="G74" s="319"/>
      <c r="H74" s="319"/>
      <c r="I74" s="319"/>
      <c r="J74" s="319"/>
      <c r="K74" s="304"/>
      <c r="L74" s="325"/>
      <c r="N74" s="319"/>
      <c r="O74" s="303"/>
    </row>
    <row r="75" spans="2:14" ht="12">
      <c r="B75" s="326"/>
      <c r="C75" s="326"/>
      <c r="D75" s="324"/>
      <c r="E75" s="324"/>
      <c r="F75" s="324"/>
      <c r="G75" s="324"/>
      <c r="H75" s="324"/>
      <c r="I75" s="324"/>
      <c r="J75" s="324"/>
      <c r="L75" s="325"/>
      <c r="N75" s="324"/>
    </row>
    <row r="76" spans="1:15" ht="12">
      <c r="A76" s="320"/>
      <c r="B76" s="329"/>
      <c r="C76" s="329"/>
      <c r="D76" s="330"/>
      <c r="E76" s="330"/>
      <c r="F76" s="330"/>
      <c r="G76" s="330"/>
      <c r="H76" s="330"/>
      <c r="I76" s="330"/>
      <c r="J76" s="330"/>
      <c r="K76" s="321"/>
      <c r="L76" s="325"/>
      <c r="M76" s="321"/>
      <c r="N76" s="330"/>
      <c r="O76" s="320"/>
    </row>
    <row r="77" ht="12">
      <c r="L77" s="325"/>
    </row>
    <row r="78" ht="12">
      <c r="L78" s="325"/>
    </row>
    <row r="79" ht="12">
      <c r="L79" s="325"/>
    </row>
    <row r="80" ht="12">
      <c r="L80" s="325"/>
    </row>
    <row r="81" ht="12">
      <c r="L81" s="325"/>
    </row>
    <row r="82" ht="12">
      <c r="L82" s="325"/>
    </row>
    <row r="83" ht="12">
      <c r="L83" s="325"/>
    </row>
    <row r="84" ht="12">
      <c r="L84" s="325"/>
    </row>
    <row r="85" ht="12">
      <c r="L85" s="325"/>
    </row>
    <row r="86" ht="12">
      <c r="L86" s="325"/>
    </row>
    <row r="87" ht="12">
      <c r="L87" s="325"/>
    </row>
    <row r="88" ht="12">
      <c r="L88" s="325"/>
    </row>
    <row r="89" ht="12">
      <c r="L89" s="325"/>
    </row>
    <row r="90" ht="12">
      <c r="L90" s="325"/>
    </row>
    <row r="91" ht="12">
      <c r="L91" s="325"/>
    </row>
    <row r="92" ht="12">
      <c r="L92" s="325"/>
    </row>
    <row r="93" ht="12">
      <c r="L93" s="325"/>
    </row>
    <row r="94" ht="12">
      <c r="L94" s="325"/>
    </row>
    <row r="95" ht="12">
      <c r="L95" s="325"/>
    </row>
    <row r="96" ht="12">
      <c r="L96" s="325"/>
    </row>
    <row r="97" ht="12">
      <c r="L97" s="325"/>
    </row>
    <row r="98" ht="12">
      <c r="L98" s="325"/>
    </row>
    <row r="99" ht="12">
      <c r="L99" s="325"/>
    </row>
    <row r="100" ht="12">
      <c r="L100" s="325"/>
    </row>
    <row r="101" ht="12">
      <c r="L101" s="325"/>
    </row>
  </sheetData>
  <sheetProtection/>
  <printOptions/>
  <pageMargins left="0.75" right="0.36" top="1" bottom="1" header="0.5" footer="0.5"/>
  <pageSetup horizontalDpi="300" verticalDpi="300" orientation="landscape" r:id="rId1"/>
  <ignoredErrors>
    <ignoredError sqref="N12:N17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W100"/>
  <sheetViews>
    <sheetView zoomScalePageLayoutView="0" workbookViewId="0" topLeftCell="A1">
      <selection activeCell="B33" sqref="B33"/>
    </sheetView>
  </sheetViews>
  <sheetFormatPr defaultColWidth="9.140625" defaultRowHeight="12.75"/>
  <cols>
    <col min="1" max="1" width="3.140625" style="240" customWidth="1"/>
    <col min="2" max="2" width="24.7109375" style="240" customWidth="1"/>
    <col min="3" max="3" width="0.85546875" style="240" hidden="1" customWidth="1"/>
    <col min="4" max="4" width="17.7109375" style="40" customWidth="1"/>
    <col min="5" max="5" width="0.5625" style="241" customWidth="1"/>
    <col min="6" max="6" width="17.7109375" style="40" customWidth="1"/>
    <col min="7" max="7" width="0.5625" style="241" customWidth="1"/>
    <col min="8" max="8" width="11.57421875" style="241" hidden="1" customWidth="1"/>
    <col min="9" max="9" width="0.85546875" style="241" hidden="1" customWidth="1"/>
    <col min="10" max="10" width="17.7109375" style="40" customWidth="1"/>
    <col min="11" max="14" width="9.140625" style="240" customWidth="1"/>
    <col min="15" max="15" width="15.00390625" style="242" bestFit="1" customWidth="1"/>
    <col min="16" max="16384" width="9.140625" style="240" customWidth="1"/>
  </cols>
  <sheetData>
    <row r="1" spans="1:23" s="237" customFormat="1" ht="14.25">
      <c r="A1" s="236" t="s">
        <v>194</v>
      </c>
      <c r="B1" s="237" t="s">
        <v>673</v>
      </c>
      <c r="D1" s="39"/>
      <c r="E1" s="238"/>
      <c r="F1" s="39"/>
      <c r="G1" s="238"/>
      <c r="H1" s="238"/>
      <c r="I1" s="238"/>
      <c r="J1" s="39"/>
      <c r="O1" s="239"/>
      <c r="W1" s="237">
        <v>49</v>
      </c>
    </row>
    <row r="2" ht="6.75" customHeight="1"/>
    <row r="3" spans="2:15" s="243" customFormat="1" ht="30" customHeight="1">
      <c r="B3" s="244"/>
      <c r="D3" s="496" t="s">
        <v>776</v>
      </c>
      <c r="E3" s="497"/>
      <c r="F3" s="496" t="s">
        <v>777</v>
      </c>
      <c r="G3" s="497"/>
      <c r="H3" s="496" t="s">
        <v>173</v>
      </c>
      <c r="I3" s="497"/>
      <c r="J3" s="496" t="s">
        <v>188</v>
      </c>
      <c r="O3" s="245"/>
    </row>
    <row r="4" ht="15" customHeight="1">
      <c r="B4" s="237" t="s">
        <v>68</v>
      </c>
    </row>
    <row r="5" spans="2:15" s="237" customFormat="1" ht="15" customHeight="1">
      <c r="B5" s="303" t="s">
        <v>819</v>
      </c>
      <c r="D5" s="39">
        <v>3063175000</v>
      </c>
      <c r="E5" s="39"/>
      <c r="F5" s="39">
        <v>48082069</v>
      </c>
      <c r="G5" s="39"/>
      <c r="H5" s="39"/>
      <c r="I5" s="39"/>
      <c r="J5" s="39">
        <f>SUM(D5:G5)</f>
        <v>3111257069</v>
      </c>
      <c r="K5" s="238">
        <f>IF(J5&lt;&gt;'bang can doi kt'!F54,"different","")</f>
      </c>
      <c r="O5" s="239"/>
    </row>
    <row r="6" spans="2:15" s="237" customFormat="1" ht="15" customHeight="1">
      <c r="B6" s="237" t="s">
        <v>561</v>
      </c>
      <c r="D6" s="39">
        <f>SUM(D7:D9)</f>
        <v>0</v>
      </c>
      <c r="E6" s="39"/>
      <c r="F6" s="39">
        <f>SUM(F7:F9)</f>
        <v>0</v>
      </c>
      <c r="G6" s="39"/>
      <c r="H6" s="39">
        <f>SUM(H7:H9)</f>
        <v>0</v>
      </c>
      <c r="I6" s="39"/>
      <c r="J6" s="39">
        <f>SUM(J7:J9)</f>
        <v>0</v>
      </c>
      <c r="O6" s="239"/>
    </row>
    <row r="7" spans="2:10" ht="13.5" customHeight="1" hidden="1">
      <c r="B7" s="240" t="s">
        <v>563</v>
      </c>
      <c r="E7" s="40"/>
      <c r="G7" s="40"/>
      <c r="H7" s="40"/>
      <c r="I7" s="40"/>
      <c r="J7" s="40">
        <f>SUM(D7:I7)</f>
        <v>0</v>
      </c>
    </row>
    <row r="8" spans="2:10" ht="13.5" customHeight="1" hidden="1">
      <c r="B8" s="246" t="s">
        <v>0</v>
      </c>
      <c r="E8" s="40"/>
      <c r="G8" s="40"/>
      <c r="H8" s="40"/>
      <c r="I8" s="40"/>
      <c r="J8" s="40">
        <f>SUM(D8:I8)</f>
        <v>0</v>
      </c>
    </row>
    <row r="9" spans="2:10" ht="13.5" customHeight="1" hidden="1">
      <c r="B9" s="240" t="s">
        <v>1</v>
      </c>
      <c r="E9" s="40"/>
      <c r="G9" s="40"/>
      <c r="H9" s="40"/>
      <c r="I9" s="40"/>
      <c r="J9" s="40">
        <f>SUM(D9:I9)</f>
        <v>0</v>
      </c>
    </row>
    <row r="10" spans="2:15" s="237" customFormat="1" ht="15" customHeight="1">
      <c r="B10" s="237" t="s">
        <v>562</v>
      </c>
      <c r="D10" s="39">
        <f>SUM(D11:D13)</f>
        <v>0</v>
      </c>
      <c r="E10" s="39"/>
      <c r="F10" s="39">
        <f>SUM(F11:F13)</f>
        <v>0</v>
      </c>
      <c r="G10" s="39"/>
      <c r="H10" s="39">
        <f>SUM(H11:H13)</f>
        <v>0</v>
      </c>
      <c r="I10" s="39"/>
      <c r="J10" s="39">
        <f>SUM(J11:J13)</f>
        <v>0</v>
      </c>
      <c r="O10" s="239"/>
    </row>
    <row r="11" spans="2:15" s="237" customFormat="1" ht="13.5" customHeight="1" hidden="1">
      <c r="B11" s="246" t="s">
        <v>70</v>
      </c>
      <c r="D11" s="39"/>
      <c r="E11" s="39"/>
      <c r="F11" s="39"/>
      <c r="G11" s="39"/>
      <c r="H11" s="39"/>
      <c r="I11" s="39"/>
      <c r="J11" s="40">
        <f>SUM(D11:I11)</f>
        <v>0</v>
      </c>
      <c r="O11" s="239"/>
    </row>
    <row r="12" spans="2:10" ht="13.5" customHeight="1" hidden="1">
      <c r="B12" s="240" t="s">
        <v>2</v>
      </c>
      <c r="E12" s="40"/>
      <c r="G12" s="40"/>
      <c r="H12" s="40"/>
      <c r="I12" s="40"/>
      <c r="J12" s="40">
        <f>SUM(D12:I12)</f>
        <v>0</v>
      </c>
    </row>
    <row r="13" spans="2:10" ht="13.5" customHeight="1" hidden="1">
      <c r="B13" s="240" t="s">
        <v>3</v>
      </c>
      <c r="E13" s="40"/>
      <c r="G13" s="40"/>
      <c r="H13" s="40"/>
      <c r="I13" s="40"/>
      <c r="J13" s="40">
        <f>SUM(D13:I13)</f>
        <v>0</v>
      </c>
    </row>
    <row r="14" spans="2:15" s="237" customFormat="1" ht="15" customHeight="1" thickBot="1">
      <c r="B14" s="303" t="s">
        <v>816</v>
      </c>
      <c r="D14" s="43">
        <f>D5+D6-D10</f>
        <v>3063175000</v>
      </c>
      <c r="E14" s="39"/>
      <c r="F14" s="43">
        <f>F5+F6-F10</f>
        <v>48082069</v>
      </c>
      <c r="G14" s="39"/>
      <c r="H14" s="43">
        <f>H5+H6-H10</f>
        <v>0</v>
      </c>
      <c r="I14" s="39"/>
      <c r="J14" s="43">
        <f>J5+J6-J10</f>
        <v>3111257069</v>
      </c>
      <c r="K14" s="238">
        <f>IF(J14&lt;&gt;'bang can doi kt'!E54,"different","")</f>
      </c>
      <c r="O14" s="239"/>
    </row>
    <row r="15" spans="5:10" ht="3" customHeight="1" thickTop="1">
      <c r="E15" s="40"/>
      <c r="G15" s="40"/>
      <c r="H15" s="40"/>
      <c r="I15" s="40"/>
      <c r="J15" s="45"/>
    </row>
    <row r="16" spans="2:15" s="237" customFormat="1" ht="15" customHeight="1">
      <c r="B16" s="237" t="s">
        <v>69</v>
      </c>
      <c r="D16" s="39"/>
      <c r="E16" s="39"/>
      <c r="F16" s="39"/>
      <c r="G16" s="39"/>
      <c r="H16" s="39"/>
      <c r="I16" s="39"/>
      <c r="J16" s="39"/>
      <c r="O16" s="239"/>
    </row>
    <row r="17" spans="2:15" s="237" customFormat="1" ht="15" customHeight="1">
      <c r="B17" s="303" t="s">
        <v>819</v>
      </c>
      <c r="D17" s="39">
        <v>61263504</v>
      </c>
      <c r="E17" s="39"/>
      <c r="F17" s="39">
        <v>48082069</v>
      </c>
      <c r="G17" s="39"/>
      <c r="H17" s="39">
        <v>0</v>
      </c>
      <c r="I17" s="39"/>
      <c r="J17" s="39">
        <f>SUM(D17:I17)</f>
        <v>109345573</v>
      </c>
      <c r="K17" s="238">
        <f>IF(J17&lt;&gt;-'bang can doi kt'!F55,"different","")</f>
      </c>
      <c r="O17" s="239"/>
    </row>
    <row r="18" spans="2:15" s="237" customFormat="1" ht="15" customHeight="1">
      <c r="B18" s="237" t="s">
        <v>561</v>
      </c>
      <c r="D18" s="39">
        <f>SUM(D19:D20)</f>
        <v>0</v>
      </c>
      <c r="E18" s="39"/>
      <c r="F18" s="39">
        <f>SUM(F19:F20)</f>
        <v>0</v>
      </c>
      <c r="G18" s="39"/>
      <c r="H18" s="39">
        <f>SUM(H19:H20)</f>
        <v>0</v>
      </c>
      <c r="I18" s="39"/>
      <c r="J18" s="39">
        <f>SUM(J19:J20)</f>
        <v>0</v>
      </c>
      <c r="O18" s="239"/>
    </row>
    <row r="19" spans="2:10" ht="13.5" customHeight="1" hidden="1">
      <c r="B19" s="240" t="s">
        <v>4</v>
      </c>
      <c r="D19" s="247"/>
      <c r="E19" s="247"/>
      <c r="F19" s="247"/>
      <c r="G19" s="247"/>
      <c r="H19" s="40"/>
      <c r="I19" s="40"/>
      <c r="J19" s="40">
        <f>SUM(D19:I19)</f>
        <v>0</v>
      </c>
    </row>
    <row r="20" spans="2:10" ht="13.5" customHeight="1" hidden="1">
      <c r="B20" s="240" t="s">
        <v>1</v>
      </c>
      <c r="E20" s="40"/>
      <c r="G20" s="40"/>
      <c r="H20" s="40"/>
      <c r="I20" s="40"/>
      <c r="J20" s="40">
        <f>SUM(D20:I20)</f>
        <v>0</v>
      </c>
    </row>
    <row r="21" spans="2:15" s="237" customFormat="1" ht="15" customHeight="1">
      <c r="B21" s="237" t="s">
        <v>562</v>
      </c>
      <c r="D21" s="39">
        <f>SUM(D22:D24)</f>
        <v>0</v>
      </c>
      <c r="E21" s="39"/>
      <c r="F21" s="39">
        <f>SUM(F22:F24)</f>
        <v>0</v>
      </c>
      <c r="G21" s="39"/>
      <c r="H21" s="39">
        <f>SUM(H22:H24)</f>
        <v>0</v>
      </c>
      <c r="I21" s="39"/>
      <c r="J21" s="39">
        <f>SUM(J22:J24)</f>
        <v>0</v>
      </c>
      <c r="O21" s="239"/>
    </row>
    <row r="22" spans="2:15" s="237" customFormat="1" ht="13.5" customHeight="1" hidden="1">
      <c r="B22" s="246" t="s">
        <v>70</v>
      </c>
      <c r="D22" s="39"/>
      <c r="E22" s="39"/>
      <c r="F22" s="39"/>
      <c r="G22" s="39"/>
      <c r="H22" s="39"/>
      <c r="I22" s="39"/>
      <c r="J22" s="40">
        <f>SUM(D22:I22)</f>
        <v>0</v>
      </c>
      <c r="O22" s="239"/>
    </row>
    <row r="23" spans="2:10" ht="13.5" customHeight="1" hidden="1">
      <c r="B23" s="240" t="s">
        <v>2</v>
      </c>
      <c r="E23" s="40"/>
      <c r="G23" s="40"/>
      <c r="H23" s="40"/>
      <c r="I23" s="40"/>
      <c r="J23" s="40">
        <f>SUM(D23:I23)</f>
        <v>0</v>
      </c>
    </row>
    <row r="24" spans="2:10" ht="13.5" customHeight="1" hidden="1">
      <c r="B24" s="240" t="s">
        <v>3</v>
      </c>
      <c r="E24" s="40"/>
      <c r="G24" s="40"/>
      <c r="H24" s="40"/>
      <c r="I24" s="40"/>
      <c r="J24" s="40">
        <f>SUM(D24:I24)</f>
        <v>0</v>
      </c>
    </row>
    <row r="25" spans="2:15" s="237" customFormat="1" ht="15" customHeight="1" thickBot="1">
      <c r="B25" s="303" t="s">
        <v>816</v>
      </c>
      <c r="D25" s="43">
        <f>D17+D18-D21</f>
        <v>61263504</v>
      </c>
      <c r="E25" s="39"/>
      <c r="F25" s="43">
        <f>F17+F18-F21</f>
        <v>48082069</v>
      </c>
      <c r="G25" s="39"/>
      <c r="H25" s="43">
        <f>H17+H18-H21</f>
        <v>0</v>
      </c>
      <c r="I25" s="39"/>
      <c r="J25" s="43">
        <f>J17+J18-J21</f>
        <v>109345573</v>
      </c>
      <c r="K25" s="238">
        <f>IF(J25&lt;&gt;-'bang can doi kt'!E55,"different","")</f>
      </c>
      <c r="O25" s="239"/>
    </row>
    <row r="26" spans="5:10" ht="3" customHeight="1" thickTop="1">
      <c r="E26" s="40"/>
      <c r="G26" s="40"/>
      <c r="H26" s="40"/>
      <c r="I26" s="40"/>
      <c r="J26" s="45">
        <f>IF(J25&lt;&gt;-'bang can doi kt'!E55,"different","")</f>
      </c>
    </row>
    <row r="27" spans="2:15" s="237" customFormat="1" ht="15" customHeight="1">
      <c r="B27" s="237" t="s">
        <v>71</v>
      </c>
      <c r="D27" s="39"/>
      <c r="E27" s="39"/>
      <c r="F27" s="39"/>
      <c r="G27" s="39"/>
      <c r="H27" s="39"/>
      <c r="I27" s="39"/>
      <c r="J27" s="39"/>
      <c r="O27" s="239"/>
    </row>
    <row r="28" spans="2:15" s="237" customFormat="1" ht="15" customHeight="1">
      <c r="B28" s="303" t="s">
        <v>819</v>
      </c>
      <c r="D28" s="248">
        <f>D5-D17</f>
        <v>3001911496</v>
      </c>
      <c r="E28" s="39"/>
      <c r="F28" s="248">
        <f>F5-F17</f>
        <v>0</v>
      </c>
      <c r="G28" s="38">
        <f>G14-G25</f>
        <v>0</v>
      </c>
      <c r="H28" s="248">
        <f>H14-H25</f>
        <v>0</v>
      </c>
      <c r="I28" s="38"/>
      <c r="J28" s="248">
        <f>J5-J17</f>
        <v>3001911496</v>
      </c>
      <c r="K28" s="238">
        <f>IF(J28&lt;&gt;'bang can doi kt'!F53,"different","")</f>
      </c>
      <c r="O28" s="239"/>
    </row>
    <row r="29" spans="2:15" s="237" customFormat="1" ht="15" customHeight="1" thickBot="1">
      <c r="B29" s="303" t="s">
        <v>816</v>
      </c>
      <c r="D29" s="43">
        <f>D14-D25</f>
        <v>3001911496</v>
      </c>
      <c r="E29" s="39"/>
      <c r="F29" s="43">
        <f>F14-F25</f>
        <v>0</v>
      </c>
      <c r="G29" s="39"/>
      <c r="H29" s="43">
        <f>H5-H17</f>
        <v>0</v>
      </c>
      <c r="I29" s="39"/>
      <c r="J29" s="43">
        <f>J14-J25</f>
        <v>3001911496</v>
      </c>
      <c r="K29" s="238">
        <f>IF(J29&lt;&gt;'bang can doi kt'!E53,"different","")</f>
      </c>
      <c r="O29" s="239"/>
    </row>
    <row r="30" ht="4.5" customHeight="1" thickTop="1"/>
    <row r="31" spans="2:15" s="249" customFormat="1" ht="15">
      <c r="B31" s="240"/>
      <c r="D31" s="42"/>
      <c r="E31" s="250"/>
      <c r="F31" s="42"/>
      <c r="G31" s="250"/>
      <c r="H31" s="250"/>
      <c r="I31" s="250"/>
      <c r="J31" s="42"/>
      <c r="O31" s="251"/>
    </row>
    <row r="32" spans="2:15" s="249" customFormat="1" ht="15">
      <c r="B32" s="240"/>
      <c r="D32" s="42"/>
      <c r="E32" s="250"/>
      <c r="F32" s="42"/>
      <c r="G32" s="250"/>
      <c r="H32" s="250"/>
      <c r="I32" s="250"/>
      <c r="J32" s="42"/>
      <c r="O32" s="251"/>
    </row>
    <row r="33" spans="2:15" s="249" customFormat="1" ht="15">
      <c r="B33" s="240"/>
      <c r="D33" s="42"/>
      <c r="E33" s="250"/>
      <c r="F33" s="42"/>
      <c r="G33" s="250"/>
      <c r="H33" s="250"/>
      <c r="I33" s="250"/>
      <c r="J33" s="42"/>
      <c r="O33" s="251"/>
    </row>
    <row r="34" spans="2:15" s="249" customFormat="1" ht="15">
      <c r="B34" s="240"/>
      <c r="D34" s="42"/>
      <c r="E34" s="250"/>
      <c r="F34" s="42"/>
      <c r="G34" s="250"/>
      <c r="H34" s="250"/>
      <c r="I34" s="250"/>
      <c r="J34" s="42"/>
      <c r="O34" s="251"/>
    </row>
    <row r="35" ht="15">
      <c r="A35" s="237"/>
    </row>
    <row r="36" spans="1:11" ht="15">
      <c r="A36" s="249"/>
      <c r="B36" s="252"/>
      <c r="C36" s="249"/>
      <c r="D36" s="42"/>
      <c r="E36" s="250"/>
      <c r="F36" s="42"/>
      <c r="G36" s="250"/>
      <c r="H36" s="250"/>
      <c r="I36" s="250"/>
      <c r="J36" s="42"/>
      <c r="K36" s="249"/>
    </row>
    <row r="37" spans="8:11" ht="15">
      <c r="H37" s="238"/>
      <c r="I37" s="238"/>
      <c r="J37" s="39"/>
      <c r="K37" s="237"/>
    </row>
    <row r="38" ht="15">
      <c r="H38" s="240"/>
    </row>
    <row r="39" spans="8:11" ht="15">
      <c r="H39" s="240"/>
      <c r="J39" s="38"/>
      <c r="K39" s="243"/>
    </row>
    <row r="40" spans="8:10" ht="15">
      <c r="H40" s="240"/>
      <c r="J40" s="41"/>
    </row>
    <row r="41" spans="8:11" ht="15">
      <c r="H41" s="240"/>
      <c r="J41" s="38"/>
      <c r="K41" s="237"/>
    </row>
    <row r="42" spans="8:10" ht="15">
      <c r="H42" s="240"/>
      <c r="J42" s="41"/>
    </row>
    <row r="43" spans="4:11" ht="15">
      <c r="D43" s="36"/>
      <c r="E43" s="240"/>
      <c r="F43" s="36"/>
      <c r="G43" s="240"/>
      <c r="H43" s="240"/>
      <c r="K43" s="241"/>
    </row>
    <row r="44" spans="4:10" ht="15">
      <c r="D44" s="36"/>
      <c r="E44" s="240"/>
      <c r="F44" s="36"/>
      <c r="G44" s="240"/>
      <c r="H44" s="240"/>
      <c r="J44" s="41"/>
    </row>
    <row r="45" spans="4:10" ht="15">
      <c r="D45" s="36"/>
      <c r="E45" s="240"/>
      <c r="F45" s="36"/>
      <c r="G45" s="240"/>
      <c r="H45" s="240"/>
      <c r="J45" s="41"/>
    </row>
    <row r="46" spans="8:10" ht="15">
      <c r="H46" s="240"/>
      <c r="J46" s="41"/>
    </row>
    <row r="47" spans="4:10" ht="15">
      <c r="D47" s="36"/>
      <c r="E47" s="240"/>
      <c r="F47" s="36"/>
      <c r="G47" s="240"/>
      <c r="H47" s="240"/>
      <c r="J47" s="41"/>
    </row>
    <row r="48" spans="4:10" ht="15">
      <c r="D48" s="36"/>
      <c r="E48" s="240"/>
      <c r="F48" s="36"/>
      <c r="G48" s="240"/>
      <c r="H48" s="240"/>
      <c r="J48" s="41"/>
    </row>
    <row r="49" spans="4:11" ht="15">
      <c r="D49" s="36"/>
      <c r="E49" s="240"/>
      <c r="F49" s="36"/>
      <c r="G49" s="240"/>
      <c r="H49" s="240"/>
      <c r="K49" s="241"/>
    </row>
    <row r="50" spans="4:10" ht="15">
      <c r="D50" s="36"/>
      <c r="E50" s="240"/>
      <c r="F50" s="36"/>
      <c r="G50" s="240"/>
      <c r="H50" s="240"/>
      <c r="J50" s="41"/>
    </row>
    <row r="51" spans="4:10" ht="15">
      <c r="D51" s="36"/>
      <c r="E51" s="240"/>
      <c r="F51" s="36"/>
      <c r="G51" s="240"/>
      <c r="H51" s="240"/>
      <c r="J51" s="41"/>
    </row>
    <row r="52" spans="8:10" ht="15">
      <c r="H52" s="240"/>
      <c r="J52" s="41"/>
    </row>
    <row r="53" spans="4:10" ht="15">
      <c r="D53" s="36"/>
      <c r="E53" s="240"/>
      <c r="F53" s="36"/>
      <c r="G53" s="240"/>
      <c r="H53" s="240"/>
      <c r="J53" s="41"/>
    </row>
    <row r="54" spans="4:10" ht="15">
      <c r="D54" s="36"/>
      <c r="E54" s="240"/>
      <c r="F54" s="36"/>
      <c r="G54" s="240"/>
      <c r="H54" s="240"/>
      <c r="J54" s="41"/>
    </row>
    <row r="55" spans="4:11" ht="15">
      <c r="D55" s="36"/>
      <c r="E55" s="240"/>
      <c r="F55" s="36"/>
      <c r="G55" s="240"/>
      <c r="H55" s="240"/>
      <c r="K55" s="241"/>
    </row>
    <row r="56" spans="4:10" ht="15">
      <c r="D56" s="36"/>
      <c r="E56" s="240"/>
      <c r="F56" s="36"/>
      <c r="G56" s="240"/>
      <c r="H56" s="240"/>
      <c r="J56" s="41"/>
    </row>
    <row r="57" spans="4:10" ht="15">
      <c r="D57" s="36"/>
      <c r="E57" s="240"/>
      <c r="F57" s="36"/>
      <c r="G57" s="240"/>
      <c r="H57" s="240"/>
      <c r="J57" s="41"/>
    </row>
    <row r="58" spans="8:10" ht="15">
      <c r="H58" s="240"/>
      <c r="J58" s="41"/>
    </row>
    <row r="59" spans="8:10" ht="15">
      <c r="H59" s="240"/>
      <c r="J59" s="39"/>
    </row>
    <row r="60" spans="2:10" ht="15">
      <c r="B60" s="12"/>
      <c r="C60" s="12"/>
      <c r="D60" s="41"/>
      <c r="E60" s="122"/>
      <c r="F60" s="41"/>
      <c r="G60" s="122"/>
      <c r="H60" s="240"/>
      <c r="J60" s="41"/>
    </row>
    <row r="61" spans="1:11" ht="15">
      <c r="A61" s="237"/>
      <c r="B61" s="253"/>
      <c r="C61" s="253"/>
      <c r="D61" s="38"/>
      <c r="E61" s="11"/>
      <c r="F61" s="38"/>
      <c r="G61" s="11"/>
      <c r="H61" s="240"/>
      <c r="J61" s="38"/>
      <c r="K61" s="237"/>
    </row>
    <row r="62" spans="2:10" ht="15">
      <c r="B62" s="12"/>
      <c r="C62" s="12"/>
      <c r="D62" s="41"/>
      <c r="E62" s="122"/>
      <c r="F62" s="41"/>
      <c r="G62" s="122"/>
      <c r="H62" s="240"/>
      <c r="J62" s="41"/>
    </row>
    <row r="63" spans="2:10" ht="15">
      <c r="B63" s="12"/>
      <c r="C63" s="12"/>
      <c r="D63" s="41"/>
      <c r="E63" s="122"/>
      <c r="F63" s="41"/>
      <c r="G63" s="122"/>
      <c r="H63" s="240"/>
      <c r="J63" s="41"/>
    </row>
    <row r="64" spans="1:11" ht="15">
      <c r="A64" s="237"/>
      <c r="B64" s="253"/>
      <c r="C64" s="253"/>
      <c r="D64" s="38"/>
      <c r="E64" s="11"/>
      <c r="F64" s="38"/>
      <c r="G64" s="11"/>
      <c r="H64" s="240"/>
      <c r="J64" s="38"/>
      <c r="K64" s="237"/>
    </row>
    <row r="65" spans="2:10" ht="15">
      <c r="B65" s="254"/>
      <c r="C65" s="12"/>
      <c r="D65" s="41"/>
      <c r="E65" s="122"/>
      <c r="F65" s="41"/>
      <c r="G65" s="122"/>
      <c r="H65" s="240"/>
      <c r="J65" s="41"/>
    </row>
    <row r="66" spans="2:10" ht="15">
      <c r="B66" s="12"/>
      <c r="C66" s="12"/>
      <c r="D66" s="41"/>
      <c r="E66" s="122"/>
      <c r="F66" s="41"/>
      <c r="G66" s="122"/>
      <c r="H66" s="240"/>
      <c r="J66" s="41"/>
    </row>
    <row r="67" spans="2:10" ht="15">
      <c r="B67" s="12"/>
      <c r="C67" s="12"/>
      <c r="D67" s="41"/>
      <c r="E67" s="122"/>
      <c r="F67" s="41"/>
      <c r="G67" s="122"/>
      <c r="H67" s="240"/>
      <c r="J67" s="41"/>
    </row>
    <row r="68" spans="1:10" ht="15">
      <c r="A68" s="237"/>
      <c r="B68" s="253"/>
      <c r="C68" s="253"/>
      <c r="D68" s="38"/>
      <c r="E68" s="11"/>
      <c r="F68" s="38"/>
      <c r="G68" s="11"/>
      <c r="H68" s="240"/>
      <c r="J68" s="39">
        <f>IF(H68&lt;&gt;-'TB Details'!H170,"different",0)</f>
        <v>0</v>
      </c>
    </row>
    <row r="69" spans="2:8" ht="15">
      <c r="B69" s="12"/>
      <c r="C69" s="12"/>
      <c r="D69" s="41"/>
      <c r="E69" s="122"/>
      <c r="F69" s="41"/>
      <c r="G69" s="122"/>
      <c r="H69" s="240"/>
    </row>
    <row r="70" spans="1:11" ht="15">
      <c r="A70" s="237"/>
      <c r="B70" s="253"/>
      <c r="C70" s="253"/>
      <c r="D70" s="38"/>
      <c r="E70" s="11"/>
      <c r="F70" s="38"/>
      <c r="G70" s="11"/>
      <c r="H70" s="240"/>
      <c r="J70" s="39"/>
      <c r="K70" s="237"/>
    </row>
    <row r="71" spans="2:8" ht="15">
      <c r="B71" s="12"/>
      <c r="C71" s="12"/>
      <c r="D71" s="41"/>
      <c r="E71" s="122"/>
      <c r="F71" s="41"/>
      <c r="G71" s="122"/>
      <c r="H71" s="240"/>
    </row>
    <row r="72" spans="1:11" ht="15">
      <c r="A72" s="237"/>
      <c r="B72" s="253"/>
      <c r="C72" s="253"/>
      <c r="D72" s="38"/>
      <c r="E72" s="11"/>
      <c r="F72" s="38"/>
      <c r="G72" s="11"/>
      <c r="H72" s="240"/>
      <c r="J72" s="38"/>
      <c r="K72" s="237"/>
    </row>
    <row r="73" spans="1:11" ht="15">
      <c r="A73" s="237"/>
      <c r="B73" s="253"/>
      <c r="C73" s="253"/>
      <c r="D73" s="38"/>
      <c r="E73" s="11"/>
      <c r="F73" s="38"/>
      <c r="G73" s="11"/>
      <c r="H73" s="240"/>
      <c r="J73" s="38"/>
      <c r="K73" s="237"/>
    </row>
    <row r="74" spans="2:10" ht="15">
      <c r="B74" s="12"/>
      <c r="C74" s="12"/>
      <c r="D74" s="41"/>
      <c r="E74" s="122"/>
      <c r="F74" s="41"/>
      <c r="G74" s="122"/>
      <c r="H74" s="240"/>
      <c r="J74" s="41"/>
    </row>
    <row r="75" spans="1:11" ht="15">
      <c r="A75" s="249"/>
      <c r="B75" s="255"/>
      <c r="C75" s="255"/>
      <c r="D75" s="256"/>
      <c r="E75" s="257"/>
      <c r="F75" s="256"/>
      <c r="G75" s="257"/>
      <c r="H75" s="240"/>
      <c r="I75" s="250"/>
      <c r="J75" s="256"/>
      <c r="K75" s="249"/>
    </row>
    <row r="76" ht="15">
      <c r="H76" s="240"/>
    </row>
    <row r="77" ht="15">
      <c r="H77" s="240"/>
    </row>
    <row r="78" ht="15">
      <c r="H78" s="240"/>
    </row>
    <row r="79" ht="15">
      <c r="H79" s="240"/>
    </row>
    <row r="80" ht="15">
      <c r="H80" s="240"/>
    </row>
    <row r="81" ht="15">
      <c r="H81" s="240"/>
    </row>
    <row r="82" ht="15">
      <c r="H82" s="240"/>
    </row>
    <row r="83" ht="15">
      <c r="H83" s="240"/>
    </row>
    <row r="84" ht="15">
      <c r="H84" s="240"/>
    </row>
    <row r="85" ht="15">
      <c r="H85" s="240"/>
    </row>
    <row r="86" ht="15">
      <c r="H86" s="240"/>
    </row>
    <row r="87" ht="15">
      <c r="H87" s="240"/>
    </row>
    <row r="88" ht="15">
      <c r="H88" s="240"/>
    </row>
    <row r="89" ht="15">
      <c r="H89" s="240"/>
    </row>
    <row r="90" ht="15">
      <c r="H90" s="240"/>
    </row>
    <row r="91" ht="15">
      <c r="H91" s="240"/>
    </row>
    <row r="92" ht="15">
      <c r="H92" s="240"/>
    </row>
    <row r="93" ht="15">
      <c r="H93" s="240"/>
    </row>
    <row r="94" ht="15">
      <c r="H94" s="240"/>
    </row>
    <row r="95" ht="15">
      <c r="H95" s="240"/>
    </row>
    <row r="96" ht="15">
      <c r="H96" s="240"/>
    </row>
    <row r="97" ht="15">
      <c r="H97" s="240"/>
    </row>
    <row r="98" ht="15">
      <c r="H98" s="240"/>
    </row>
    <row r="99" ht="15">
      <c r="H99" s="240"/>
    </row>
    <row r="100" ht="15">
      <c r="H100" s="240"/>
    </row>
  </sheetData>
  <sheetProtection/>
  <printOptions/>
  <pageMargins left="0.7" right="0.7" top="0.75" bottom="0.75" header="0.3" footer="0.3"/>
  <pageSetup horizontalDpi="600" verticalDpi="600" orientation="portrait" paperSize="9" r:id="rId1"/>
  <ignoredErrors>
    <ignoredError sqref="J10:J21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14" sqref="A14:C25"/>
    </sheetView>
  </sheetViews>
  <sheetFormatPr defaultColWidth="9.140625" defaultRowHeight="12.75"/>
  <cols>
    <col min="1" max="1" width="36.7109375" style="125" customWidth="1"/>
    <col min="2" max="2" width="20.7109375" style="125" customWidth="1"/>
    <col min="3" max="3" width="19.140625" style="125" customWidth="1"/>
    <col min="4" max="4" width="16.7109375" style="125" customWidth="1"/>
    <col min="5" max="16384" width="9.140625" style="125" customWidth="1"/>
  </cols>
  <sheetData>
    <row r="1" ht="15">
      <c r="A1" s="124" t="s">
        <v>644</v>
      </c>
    </row>
    <row r="3" ht="15">
      <c r="A3" s="124" t="s">
        <v>645</v>
      </c>
    </row>
    <row r="4" spans="1:4" ht="28.5" customHeight="1">
      <c r="A4" s="505" t="s">
        <v>41</v>
      </c>
      <c r="B4" s="506" t="str">
        <f>'Thuyết minh'!C194</f>
        <v>   30/09/ 2012
VND</v>
      </c>
      <c r="C4" s="506" t="str">
        <f>'Thuyết minh'!E194</f>
        <v>01/01/ 2012
VND</v>
      </c>
      <c r="D4" s="126"/>
    </row>
    <row r="5" spans="3:4" ht="3" customHeight="1">
      <c r="C5" s="127"/>
      <c r="D5" s="127"/>
    </row>
    <row r="6" spans="1:4" s="131" customFormat="1" ht="15">
      <c r="A6" s="128" t="s">
        <v>761</v>
      </c>
      <c r="B6" s="129">
        <v>360000000</v>
      </c>
      <c r="C6" s="129">
        <v>198000000</v>
      </c>
      <c r="D6" s="130"/>
    </row>
    <row r="7" spans="1:4" s="131" customFormat="1" ht="15" customHeight="1">
      <c r="A7" s="131" t="s">
        <v>762</v>
      </c>
      <c r="B7" s="417">
        <v>757995094</v>
      </c>
      <c r="C7" s="129">
        <v>739577419</v>
      </c>
      <c r="D7" s="130"/>
    </row>
    <row r="8" spans="2:4" ht="3" customHeight="1">
      <c r="B8" s="417"/>
      <c r="C8" s="418"/>
      <c r="D8" s="127"/>
    </row>
    <row r="9" spans="1:4" ht="15.75" thickBot="1">
      <c r="A9" s="132" t="s">
        <v>188</v>
      </c>
      <c r="B9" s="288">
        <f>SUM(B6:B7)</f>
        <v>1117995094</v>
      </c>
      <c r="C9" s="288">
        <f>SUM(C6:C7)</f>
        <v>937577419</v>
      </c>
      <c r="D9" s="134"/>
    </row>
    <row r="10" spans="2:4" ht="4.5" customHeight="1" thickTop="1">
      <c r="B10" s="417"/>
      <c r="C10" s="418"/>
      <c r="D10" s="127"/>
    </row>
    <row r="11" spans="2:4" ht="15" customHeight="1">
      <c r="B11" s="417"/>
      <c r="C11" s="418"/>
      <c r="D11" s="127"/>
    </row>
    <row r="12" spans="2:4" ht="15" customHeight="1">
      <c r="B12" s="417"/>
      <c r="C12" s="418"/>
      <c r="D12" s="127"/>
    </row>
    <row r="13" spans="1:4" ht="15">
      <c r="A13" s="132" t="s">
        <v>646</v>
      </c>
      <c r="B13" s="417"/>
      <c r="C13" s="418"/>
      <c r="D13" s="127"/>
    </row>
    <row r="14" spans="1:3" ht="28.5" customHeight="1">
      <c r="A14" s="507" t="s">
        <v>41</v>
      </c>
      <c r="B14" s="496" t="str">
        <f>'Thuyết minh'!C167</f>
        <v>30/09/2012
VND</v>
      </c>
      <c r="C14" s="496" t="str">
        <f>'Thuyết minh'!E167</f>
        <v>01/01/2012
VND</v>
      </c>
    </row>
    <row r="15" spans="1:3" ht="4.5" customHeight="1">
      <c r="A15" s="135"/>
      <c r="B15" s="38"/>
      <c r="C15" s="38"/>
    </row>
    <row r="16" spans="1:3" ht="15">
      <c r="A16" s="136" t="s">
        <v>421</v>
      </c>
      <c r="B16" s="138"/>
      <c r="C16" s="127"/>
    </row>
    <row r="17" spans="1:3" ht="15" customHeight="1">
      <c r="A17" s="137" t="s">
        <v>729</v>
      </c>
      <c r="B17" s="141">
        <v>3332000</v>
      </c>
      <c r="C17" s="129">
        <v>3332000</v>
      </c>
    </row>
    <row r="18" spans="1:3" ht="4.5" customHeight="1">
      <c r="A18" s="139"/>
      <c r="B18" s="138"/>
      <c r="C18" s="127"/>
    </row>
    <row r="19" spans="1:3" ht="15.75" thickBot="1">
      <c r="A19" s="140" t="s">
        <v>188</v>
      </c>
      <c r="B19" s="133">
        <f>SUM(B17:B17)</f>
        <v>3332000</v>
      </c>
      <c r="C19" s="288">
        <v>3332000</v>
      </c>
    </row>
    <row r="20" spans="1:4" ht="4.5" customHeight="1" thickTop="1">
      <c r="A20" s="136"/>
      <c r="B20" s="138"/>
      <c r="C20" s="127"/>
      <c r="D20" s="127"/>
    </row>
    <row r="21" spans="1:3" ht="17.25" customHeight="1">
      <c r="A21" s="136" t="s">
        <v>756</v>
      </c>
      <c r="B21" s="138"/>
      <c r="C21" s="127"/>
    </row>
    <row r="22" spans="1:3" ht="30" customHeight="1">
      <c r="A22" s="137" t="s">
        <v>730</v>
      </c>
      <c r="B22" s="141">
        <v>10924068443</v>
      </c>
      <c r="C22" s="129">
        <v>13926410689</v>
      </c>
    </row>
    <row r="23" spans="1:3" ht="4.5" customHeight="1">
      <c r="A23" s="138"/>
      <c r="B23" s="141"/>
      <c r="C23" s="141"/>
    </row>
    <row r="24" spans="1:3" ht="15" customHeight="1" thickBot="1">
      <c r="A24" s="142" t="s">
        <v>188</v>
      </c>
      <c r="B24" s="366">
        <v>10924068443</v>
      </c>
      <c r="C24" s="288">
        <v>13926410689</v>
      </c>
    </row>
    <row r="25" spans="1:3" ht="4.5" customHeight="1" thickTop="1">
      <c r="A25" s="143"/>
      <c r="B25" s="141"/>
      <c r="C25" s="292"/>
    </row>
    <row r="26" ht="15">
      <c r="C26" s="144"/>
    </row>
    <row r="27" ht="15">
      <c r="C27" s="144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47"/>
  <sheetViews>
    <sheetView zoomScalePageLayoutView="0" workbookViewId="0" topLeftCell="A1">
      <pane xSplit="2" ySplit="9" topLeftCell="C19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L46" sqref="L46"/>
    </sheetView>
  </sheetViews>
  <sheetFormatPr defaultColWidth="9.140625" defaultRowHeight="12.75"/>
  <cols>
    <col min="1" max="1" width="4.8515625" style="347" customWidth="1"/>
    <col min="2" max="2" width="16.7109375" style="347" customWidth="1"/>
    <col min="3" max="3" width="12.7109375" style="308" customWidth="1"/>
    <col min="4" max="5" width="11.7109375" style="308" customWidth="1"/>
    <col min="6" max="6" width="13.00390625" style="308" customWidth="1"/>
    <col min="7" max="7" width="13.421875" style="308" customWidth="1"/>
    <col min="8" max="8" width="16.7109375" style="308" hidden="1" customWidth="1"/>
    <col min="9" max="9" width="15.28125" style="308" hidden="1" customWidth="1"/>
    <col min="10" max="10" width="15.57421875" style="347" bestFit="1" customWidth="1"/>
    <col min="11" max="11" width="15.28125" style="347" bestFit="1" customWidth="1"/>
    <col min="12" max="12" width="15.140625" style="347" bestFit="1" customWidth="1"/>
    <col min="13" max="16384" width="9.140625" style="347" customWidth="1"/>
  </cols>
  <sheetData>
    <row r="1" spans="1:9" s="332" customFormat="1" ht="15" customHeight="1">
      <c r="A1" s="331" t="s">
        <v>681</v>
      </c>
      <c r="C1" s="333"/>
      <c r="D1" s="333"/>
      <c r="E1" s="333"/>
      <c r="F1" s="333"/>
      <c r="G1" s="333"/>
      <c r="H1" s="334" t="str">
        <f>'[10]BS'!F1</f>
        <v>Báo cáo tài chính</v>
      </c>
      <c r="I1" s="333"/>
    </row>
    <row r="2" spans="1:9" s="332" customFormat="1" ht="15" customHeight="1">
      <c r="A2" s="335"/>
      <c r="B2" s="336"/>
      <c r="C2" s="337"/>
      <c r="D2" s="337"/>
      <c r="E2" s="337"/>
      <c r="F2" s="337"/>
      <c r="G2" s="337"/>
      <c r="H2" s="338" t="str">
        <f>'[10]BS'!F2</f>
        <v>Cho năm tài chính kết thúc ngày 30 tháng 09 năm 2011</v>
      </c>
      <c r="I2" s="333"/>
    </row>
    <row r="3" spans="1:9" s="332" customFormat="1" ht="12">
      <c r="A3" s="339" t="s">
        <v>174</v>
      </c>
      <c r="B3" s="331" t="s">
        <v>558</v>
      </c>
      <c r="C3" s="333"/>
      <c r="D3" s="333"/>
      <c r="E3" s="333"/>
      <c r="F3" s="333"/>
      <c r="G3" s="333"/>
      <c r="H3" s="333"/>
      <c r="I3" s="333"/>
    </row>
    <row r="4" spans="1:9" s="332" customFormat="1" ht="15" customHeight="1">
      <c r="A4" s="339" t="s">
        <v>155</v>
      </c>
      <c r="B4" s="331" t="s">
        <v>175</v>
      </c>
      <c r="C4" s="333"/>
      <c r="D4" s="333"/>
      <c r="E4" s="333"/>
      <c r="F4" s="333"/>
      <c r="G4" s="333"/>
      <c r="H4" s="340" t="s">
        <v>647</v>
      </c>
      <c r="I4" s="333"/>
    </row>
    <row r="5" spans="1:10" s="345" customFormat="1" ht="12">
      <c r="A5" s="341"/>
      <c r="B5" s="342"/>
      <c r="C5" s="343"/>
      <c r="D5" s="343"/>
      <c r="E5" s="343"/>
      <c r="F5" s="343"/>
      <c r="G5" s="343"/>
      <c r="H5" s="344"/>
      <c r="I5" s="343"/>
      <c r="J5" s="346"/>
    </row>
    <row r="6" spans="1:9" s="345" customFormat="1" ht="19.5" customHeight="1">
      <c r="A6" s="342"/>
      <c r="B6" s="346"/>
      <c r="C6" s="535" t="s">
        <v>648</v>
      </c>
      <c r="D6" s="537" t="s">
        <v>674</v>
      </c>
      <c r="E6" s="537" t="s">
        <v>649</v>
      </c>
      <c r="F6" s="537" t="s">
        <v>676</v>
      </c>
      <c r="G6" s="535" t="s">
        <v>650</v>
      </c>
      <c r="H6" s="533" t="s">
        <v>134</v>
      </c>
      <c r="I6" s="533" t="s">
        <v>188</v>
      </c>
    </row>
    <row r="7" spans="2:9" s="345" customFormat="1" ht="19.5" customHeight="1">
      <c r="B7" s="347"/>
      <c r="C7" s="536" t="s">
        <v>560</v>
      </c>
      <c r="D7" s="538" t="s">
        <v>675</v>
      </c>
      <c r="E7" s="538"/>
      <c r="F7" s="538"/>
      <c r="G7" s="536"/>
      <c r="H7" s="534"/>
      <c r="I7" s="534"/>
    </row>
    <row r="8" spans="2:9" s="345" customFormat="1" ht="4.5" customHeight="1">
      <c r="B8" s="347"/>
      <c r="C8" s="319"/>
      <c r="D8" s="308"/>
      <c r="E8" s="308"/>
      <c r="F8" s="308"/>
      <c r="G8" s="308"/>
      <c r="H8" s="304"/>
      <c r="I8" s="304"/>
    </row>
    <row r="9" spans="2:9" s="345" customFormat="1" ht="13.5" customHeight="1">
      <c r="B9" s="346" t="s">
        <v>819</v>
      </c>
      <c r="C9" s="356">
        <v>50000000000</v>
      </c>
      <c r="D9" s="356">
        <v>3988638028</v>
      </c>
      <c r="E9" s="356">
        <v>7362077556</v>
      </c>
      <c r="F9" s="356">
        <v>3681038777</v>
      </c>
      <c r="G9" s="356">
        <v>34578212616</v>
      </c>
      <c r="H9" s="304">
        <v>434202967</v>
      </c>
      <c r="I9" s="304">
        <f>SUM(C9:H9)</f>
        <v>100044169944</v>
      </c>
    </row>
    <row r="10" spans="2:9" s="345" customFormat="1" ht="13.5" customHeight="1">
      <c r="B10" s="346" t="s">
        <v>561</v>
      </c>
      <c r="C10" s="498">
        <f aca="true" t="shared" si="0" ref="C10:I10">SUM(C11:C16)</f>
        <v>18000000000</v>
      </c>
      <c r="D10" s="356">
        <f t="shared" si="0"/>
        <v>0</v>
      </c>
      <c r="E10" s="356">
        <f t="shared" si="0"/>
        <v>6543341</v>
      </c>
      <c r="F10" s="356">
        <f t="shared" si="0"/>
        <v>3271670</v>
      </c>
      <c r="G10" s="356">
        <v>60122890711</v>
      </c>
      <c r="H10" s="304">
        <f t="shared" si="0"/>
        <v>270044216</v>
      </c>
      <c r="I10" s="304">
        <f t="shared" si="0"/>
        <v>60122890711</v>
      </c>
    </row>
    <row r="11" spans="2:9" s="348" customFormat="1" ht="15" customHeight="1" hidden="1">
      <c r="B11" s="349" t="s">
        <v>651</v>
      </c>
      <c r="C11" s="499"/>
      <c r="D11" s="357"/>
      <c r="E11" s="357"/>
      <c r="F11" s="357"/>
      <c r="G11" s="357"/>
      <c r="H11" s="321"/>
      <c r="I11" s="321">
        <f>SUM(C11:H11)</f>
        <v>0</v>
      </c>
    </row>
    <row r="12" spans="2:9" s="348" customFormat="1" ht="13.5" customHeight="1">
      <c r="B12" s="350" t="s">
        <v>652</v>
      </c>
      <c r="C12" s="499">
        <v>0</v>
      </c>
      <c r="D12" s="499">
        <v>0</v>
      </c>
      <c r="E12" s="499">
        <v>0</v>
      </c>
      <c r="F12" s="499">
        <v>0</v>
      </c>
      <c r="G12" s="357">
        <v>60122890711</v>
      </c>
      <c r="H12" s="321"/>
      <c r="I12" s="321">
        <f>SUM(C12:H12)</f>
        <v>60122890711</v>
      </c>
    </row>
    <row r="13" spans="2:9" s="348" customFormat="1" ht="13.5" customHeight="1">
      <c r="B13" s="347" t="s">
        <v>561</v>
      </c>
      <c r="C13" s="499"/>
      <c r="D13" s="499">
        <f>SUM(D14:D17)</f>
        <v>0</v>
      </c>
      <c r="E13" s="499">
        <f>SUM(E14:E17)</f>
        <v>6543341</v>
      </c>
      <c r="F13" s="499">
        <f>SUM(F14:F17)</f>
        <v>3271670</v>
      </c>
      <c r="G13" s="357"/>
      <c r="H13" s="321"/>
      <c r="I13" s="321"/>
    </row>
    <row r="14" spans="2:9" s="348" customFormat="1" ht="13.5" customHeight="1">
      <c r="B14" s="349" t="s">
        <v>651</v>
      </c>
      <c r="C14" s="499"/>
      <c r="D14" s="499"/>
      <c r="E14" s="499"/>
      <c r="F14" s="499"/>
      <c r="G14" s="357"/>
      <c r="H14" s="321"/>
      <c r="I14" s="321"/>
    </row>
    <row r="15" spans="2:9" s="348" customFormat="1" ht="13.5" customHeight="1">
      <c r="B15" s="349" t="s">
        <v>795</v>
      </c>
      <c r="C15" s="499">
        <v>18000000000</v>
      </c>
      <c r="D15" s="499">
        <v>0</v>
      </c>
      <c r="E15" s="357"/>
      <c r="F15" s="357"/>
      <c r="G15" s="357"/>
      <c r="H15" s="321">
        <v>270044216</v>
      </c>
      <c r="I15" s="321"/>
    </row>
    <row r="16" spans="2:10" s="348" customFormat="1" ht="13.5" customHeight="1">
      <c r="B16" s="350" t="s">
        <v>652</v>
      </c>
      <c r="C16" s="499"/>
      <c r="D16" s="357"/>
      <c r="E16" s="501"/>
      <c r="F16" s="501"/>
      <c r="G16" s="357"/>
      <c r="H16" s="351"/>
      <c r="I16" s="321">
        <f>SUM(C16:H16)</f>
        <v>0</v>
      </c>
      <c r="J16" s="352"/>
    </row>
    <row r="17" spans="2:9" s="342" customFormat="1" ht="13.5" customHeight="1">
      <c r="B17" s="350" t="s">
        <v>653</v>
      </c>
      <c r="C17" s="498">
        <f aca="true" t="shared" si="1" ref="C17:I17">SUM(C19:C21)</f>
        <v>0</v>
      </c>
      <c r="D17" s="498">
        <f t="shared" si="1"/>
        <v>0</v>
      </c>
      <c r="E17" s="498">
        <v>6543341</v>
      </c>
      <c r="F17" s="498">
        <v>3271670</v>
      </c>
      <c r="G17" s="356">
        <f>SUM(G19:G21)</f>
        <v>15203806860</v>
      </c>
      <c r="H17" s="304">
        <f t="shared" si="1"/>
        <v>41300000</v>
      </c>
      <c r="I17" s="304">
        <f t="shared" si="1"/>
        <v>15251650201</v>
      </c>
    </row>
    <row r="18" spans="2:9" s="342" customFormat="1" ht="13.5" customHeight="1">
      <c r="B18" s="346" t="s">
        <v>562</v>
      </c>
      <c r="C18" s="498"/>
      <c r="D18" s="346"/>
      <c r="E18" s="498"/>
      <c r="F18" s="498"/>
      <c r="G18" s="356"/>
      <c r="H18" s="304"/>
      <c r="I18" s="304"/>
    </row>
    <row r="19" spans="2:9" s="348" customFormat="1" ht="13.5" customHeight="1">
      <c r="B19" s="350" t="s">
        <v>796</v>
      </c>
      <c r="C19" s="498"/>
      <c r="D19" s="498" t="s">
        <v>439</v>
      </c>
      <c r="E19" s="498" t="s">
        <v>439</v>
      </c>
      <c r="F19" s="498" t="s">
        <v>439</v>
      </c>
      <c r="G19" s="357">
        <v>15000000000</v>
      </c>
      <c r="H19" s="321"/>
      <c r="I19" s="321">
        <f>SUM(C19:H19)</f>
        <v>15000000000</v>
      </c>
    </row>
    <row r="20" spans="2:9" s="348" customFormat="1" ht="13.5" customHeight="1">
      <c r="B20" s="512" t="s">
        <v>797</v>
      </c>
      <c r="C20" s="498" t="s">
        <v>439</v>
      </c>
      <c r="D20" s="498" t="s">
        <v>439</v>
      </c>
      <c r="E20" s="498" t="s">
        <v>439</v>
      </c>
      <c r="F20" s="498" t="s">
        <v>439</v>
      </c>
      <c r="G20" s="357">
        <v>115000000</v>
      </c>
      <c r="H20" s="321"/>
      <c r="I20" s="321">
        <f>SUM(C20:H20)</f>
        <v>115000000</v>
      </c>
    </row>
    <row r="21" spans="2:10" s="348" customFormat="1" ht="13.5" customHeight="1">
      <c r="B21" s="349" t="s">
        <v>654</v>
      </c>
      <c r="C21" s="498" t="s">
        <v>439</v>
      </c>
      <c r="D21" s="498" t="s">
        <v>439</v>
      </c>
      <c r="E21" s="498">
        <v>6543341</v>
      </c>
      <c r="F21" s="498" t="s">
        <v>439</v>
      </c>
      <c r="G21" s="357">
        <v>88806860</v>
      </c>
      <c r="H21" s="321">
        <v>41300000</v>
      </c>
      <c r="I21" s="321">
        <f>SUM(C21:H21)</f>
        <v>136650201</v>
      </c>
      <c r="J21" s="350"/>
    </row>
    <row r="22" spans="2:9" s="345" customFormat="1" ht="13.5" customHeight="1" thickBot="1">
      <c r="B22" s="346" t="s">
        <v>793</v>
      </c>
      <c r="C22" s="358">
        <f aca="true" t="shared" si="2" ref="C22:H22">C9+C10-C17</f>
        <v>68000000000</v>
      </c>
      <c r="D22" s="358">
        <f t="shared" si="2"/>
        <v>3988638028</v>
      </c>
      <c r="E22" s="358">
        <f t="shared" si="2"/>
        <v>7362077556</v>
      </c>
      <c r="F22" s="358">
        <f t="shared" si="2"/>
        <v>3681038777</v>
      </c>
      <c r="G22" s="358">
        <f>G9+G10-G17</f>
        <v>79497296467</v>
      </c>
      <c r="H22" s="315">
        <f t="shared" si="2"/>
        <v>662947183</v>
      </c>
      <c r="I22" s="315">
        <f>SUM(C22:H22)</f>
        <v>163191998011</v>
      </c>
    </row>
    <row r="23" spans="3:9" s="353" customFormat="1" ht="12" customHeight="1" thickTop="1">
      <c r="C23" s="359"/>
      <c r="D23" s="359"/>
      <c r="E23" s="359"/>
      <c r="F23" s="359"/>
      <c r="G23" s="359"/>
      <c r="H23" s="354"/>
      <c r="I23" s="354"/>
    </row>
    <row r="24" spans="2:9" ht="13.5" customHeight="1">
      <c r="B24" s="346" t="s">
        <v>793</v>
      </c>
      <c r="C24" s="356">
        <f aca="true" t="shared" si="3" ref="C24:H24">C22</f>
        <v>68000000000</v>
      </c>
      <c r="D24" s="356">
        <f t="shared" si="3"/>
        <v>3988638028</v>
      </c>
      <c r="E24" s="356">
        <f t="shared" si="3"/>
        <v>7362077556</v>
      </c>
      <c r="F24" s="356">
        <f t="shared" si="3"/>
        <v>3681038777</v>
      </c>
      <c r="G24" s="356">
        <f>G22</f>
        <v>79497296467</v>
      </c>
      <c r="H24" s="304">
        <f t="shared" si="3"/>
        <v>662947183</v>
      </c>
      <c r="I24" s="304">
        <f>SUM(C24:H24)</f>
        <v>163191998011</v>
      </c>
    </row>
    <row r="25" spans="2:9" s="342" customFormat="1" ht="13.5" customHeight="1">
      <c r="B25" s="346" t="s">
        <v>561</v>
      </c>
      <c r="C25" s="498">
        <f aca="true" t="shared" si="4" ref="C25:I25">SUM(C26:C30)</f>
        <v>0</v>
      </c>
      <c r="D25" s="498">
        <f t="shared" si="4"/>
        <v>0</v>
      </c>
      <c r="E25" s="356"/>
      <c r="F25" s="356"/>
      <c r="G25" s="356">
        <f>SUM(G27:G28)</f>
        <v>6406120002</v>
      </c>
      <c r="H25" s="304">
        <f t="shared" si="4"/>
        <v>238139890</v>
      </c>
      <c r="I25" s="304">
        <f t="shared" si="4"/>
        <v>238139890</v>
      </c>
    </row>
    <row r="26" spans="2:9" s="348" customFormat="1" ht="13.5" customHeight="1" hidden="1">
      <c r="B26" s="349" t="s">
        <v>651</v>
      </c>
      <c r="C26" s="499"/>
      <c r="D26" s="499"/>
      <c r="E26" s="357"/>
      <c r="F26" s="357"/>
      <c r="G26" s="357"/>
      <c r="H26" s="321"/>
      <c r="I26" s="321">
        <f>SUM(C26:H26)</f>
        <v>0</v>
      </c>
    </row>
    <row r="27" spans="2:9" s="348" customFormat="1" ht="13.5" customHeight="1">
      <c r="B27" s="349" t="s">
        <v>795</v>
      </c>
      <c r="C27" s="499"/>
      <c r="D27" s="499"/>
      <c r="E27" s="357"/>
      <c r="F27" s="357"/>
      <c r="G27" s="357"/>
      <c r="H27" s="321"/>
      <c r="I27" s="321"/>
    </row>
    <row r="28" spans="2:9" s="348" customFormat="1" ht="13.5" customHeight="1">
      <c r="B28" s="350" t="s">
        <v>652</v>
      </c>
      <c r="C28" s="500">
        <v>0</v>
      </c>
      <c r="D28" s="499">
        <v>0</v>
      </c>
      <c r="E28" s="499"/>
      <c r="F28" s="499"/>
      <c r="G28" s="357">
        <v>6406120002</v>
      </c>
      <c r="H28" s="321"/>
      <c r="I28" s="321"/>
    </row>
    <row r="29" spans="2:9" s="348" customFormat="1" ht="13.5" customHeight="1">
      <c r="B29" s="350" t="s">
        <v>653</v>
      </c>
      <c r="C29" s="500">
        <v>0</v>
      </c>
      <c r="D29" s="499">
        <v>0</v>
      </c>
      <c r="E29" s="357"/>
      <c r="F29" s="357"/>
      <c r="G29" s="357"/>
      <c r="H29" s="321"/>
      <c r="I29" s="321"/>
    </row>
    <row r="30" spans="2:9" s="348" customFormat="1" ht="13.5" customHeight="1" hidden="1">
      <c r="B30" s="350" t="s">
        <v>1</v>
      </c>
      <c r="C30" s="500"/>
      <c r="D30" s="499"/>
      <c r="E30" s="357"/>
      <c r="F30" s="357"/>
      <c r="G30" s="357"/>
      <c r="H30" s="352">
        <f>218439890+3000000+16700000</f>
        <v>238139890</v>
      </c>
      <c r="I30" s="321">
        <f>SUM(C30:H30)</f>
        <v>238139890</v>
      </c>
    </row>
    <row r="31" spans="2:9" s="342" customFormat="1" ht="13.5" customHeight="1">
      <c r="B31" s="346" t="s">
        <v>562</v>
      </c>
      <c r="C31" s="498">
        <f>SUM(C32:C33)</f>
        <v>0</v>
      </c>
      <c r="D31" s="498"/>
      <c r="E31" s="498"/>
      <c r="F31" s="498"/>
      <c r="G31" s="356">
        <f>SUM(G33:G34)</f>
        <v>78130340</v>
      </c>
      <c r="H31" s="304">
        <f>SUM(H32:H35)</f>
        <v>0</v>
      </c>
      <c r="I31" s="304">
        <f>SUM(I32:I35)</f>
        <v>0</v>
      </c>
    </row>
    <row r="32" spans="2:9" s="348" customFormat="1" ht="13.5" customHeight="1">
      <c r="B32" s="350" t="s">
        <v>653</v>
      </c>
      <c r="C32" s="499">
        <v>0</v>
      </c>
      <c r="D32" s="499">
        <v>0</v>
      </c>
      <c r="E32" s="499"/>
      <c r="F32" s="499"/>
      <c r="G32" s="357"/>
      <c r="H32" s="355"/>
      <c r="I32" s="355"/>
    </row>
    <row r="33" spans="2:9" s="348" customFormat="1" ht="13.5" customHeight="1">
      <c r="B33" s="350" t="s">
        <v>796</v>
      </c>
      <c r="C33" s="500">
        <v>0</v>
      </c>
      <c r="D33" s="500">
        <v>0</v>
      </c>
      <c r="E33" s="500"/>
      <c r="F33" s="500"/>
      <c r="G33" s="357"/>
      <c r="H33" s="355"/>
      <c r="I33" s="355"/>
    </row>
    <row r="34" spans="2:9" s="511" customFormat="1" ht="13.5" customHeight="1">
      <c r="B34" s="512" t="s">
        <v>797</v>
      </c>
      <c r="C34" s="513"/>
      <c r="D34" s="513"/>
      <c r="E34" s="513"/>
      <c r="F34" s="513"/>
      <c r="G34" s="514">
        <v>78130340</v>
      </c>
      <c r="H34" s="515"/>
      <c r="I34" s="515"/>
    </row>
    <row r="35" spans="2:9" s="348" customFormat="1" ht="13.5" customHeight="1">
      <c r="B35" s="349" t="s">
        <v>654</v>
      </c>
      <c r="C35" s="499">
        <v>0</v>
      </c>
      <c r="D35" s="499">
        <v>0</v>
      </c>
      <c r="E35" s="357"/>
      <c r="F35" s="357"/>
      <c r="G35" s="357"/>
      <c r="H35" s="321"/>
      <c r="I35" s="321"/>
    </row>
    <row r="36" spans="2:11" s="348" customFormat="1" ht="3" customHeight="1">
      <c r="B36" s="347"/>
      <c r="C36" s="357"/>
      <c r="D36" s="357"/>
      <c r="E36" s="357"/>
      <c r="F36" s="357"/>
      <c r="G36" s="357"/>
      <c r="H36" s="321"/>
      <c r="I36" s="321"/>
      <c r="K36" s="345"/>
    </row>
    <row r="37" spans="1:11" s="345" customFormat="1" ht="13.5" customHeight="1" thickBot="1">
      <c r="A37" s="342"/>
      <c r="B37" s="346" t="s">
        <v>625</v>
      </c>
      <c r="C37" s="358">
        <f aca="true" t="shared" si="5" ref="C37:H37">C24+C25-C31</f>
        <v>68000000000</v>
      </c>
      <c r="D37" s="358">
        <f t="shared" si="5"/>
        <v>3988638028</v>
      </c>
      <c r="E37" s="358">
        <f t="shared" si="5"/>
        <v>7362077556</v>
      </c>
      <c r="F37" s="358">
        <f t="shared" si="5"/>
        <v>3681038777</v>
      </c>
      <c r="G37" s="358">
        <f>G24+G25-G31</f>
        <v>85825286129</v>
      </c>
      <c r="H37" s="315">
        <f t="shared" si="5"/>
        <v>901087073</v>
      </c>
      <c r="I37" s="315">
        <f>SUM(C37:H37)</f>
        <v>169758127563</v>
      </c>
      <c r="J37" s="345">
        <f>'bang can doi kt'!E127</f>
        <v>85825286129.06</v>
      </c>
      <c r="K37" s="345">
        <f>G37-J37</f>
        <v>-0.05999755859375</v>
      </c>
    </row>
    <row r="38" spans="1:9" s="345" customFormat="1" ht="4.5" customHeight="1" thickTop="1">
      <c r="A38" s="342"/>
      <c r="B38" s="346"/>
      <c r="C38" s="360"/>
      <c r="D38" s="360"/>
      <c r="E38" s="360"/>
      <c r="F38" s="360"/>
      <c r="G38" s="360"/>
      <c r="H38" s="319"/>
      <c r="I38" s="319"/>
    </row>
    <row r="39" spans="3:7" ht="12">
      <c r="C39" s="317"/>
      <c r="D39" s="317"/>
      <c r="E39" s="317"/>
      <c r="F39" s="317"/>
      <c r="G39" s="317"/>
    </row>
    <row r="40" spans="3:7" ht="12">
      <c r="C40" s="317"/>
      <c r="D40" s="317"/>
      <c r="E40" s="317"/>
      <c r="F40" s="317"/>
      <c r="G40" s="317"/>
    </row>
    <row r="41" spans="3:7" ht="12">
      <c r="C41" s="317"/>
      <c r="D41" s="317"/>
      <c r="E41" s="317"/>
      <c r="F41" s="317"/>
      <c r="G41" s="317"/>
    </row>
    <row r="42" spans="3:7" ht="12">
      <c r="C42" s="317"/>
      <c r="D42" s="317"/>
      <c r="E42" s="317"/>
      <c r="F42" s="317"/>
      <c r="G42" s="317"/>
    </row>
    <row r="43" spans="3:7" ht="12">
      <c r="C43" s="317"/>
      <c r="D43" s="317"/>
      <c r="E43" s="317"/>
      <c r="F43" s="317"/>
      <c r="G43" s="317"/>
    </row>
    <row r="44" spans="3:7" ht="12">
      <c r="C44" s="317"/>
      <c r="D44" s="317"/>
      <c r="E44" s="317"/>
      <c r="F44" s="317"/>
      <c r="G44" s="317"/>
    </row>
    <row r="45" spans="3:7" ht="12">
      <c r="C45" s="317"/>
      <c r="D45" s="317"/>
      <c r="E45" s="317"/>
      <c r="F45" s="317"/>
      <c r="G45" s="317"/>
    </row>
    <row r="46" spans="3:7" ht="12">
      <c r="C46" s="317"/>
      <c r="D46" s="317"/>
      <c r="E46" s="317"/>
      <c r="F46" s="317"/>
      <c r="G46" s="317"/>
    </row>
    <row r="47" spans="3:7" ht="12">
      <c r="C47" s="317"/>
      <c r="D47" s="317"/>
      <c r="E47" s="317"/>
      <c r="F47" s="317"/>
      <c r="G47" s="317"/>
    </row>
  </sheetData>
  <sheetProtection/>
  <mergeCells count="7">
    <mergeCell ref="I6:I7"/>
    <mergeCell ref="C6:C7"/>
    <mergeCell ref="D6:D7"/>
    <mergeCell ref="E6:E7"/>
    <mergeCell ref="F6:F7"/>
    <mergeCell ref="G6:G7"/>
    <mergeCell ref="H6:H7"/>
  </mergeCells>
  <printOptions/>
  <pageMargins left="0.25" right="0.37" top="1" bottom="1" header="0.5" footer="0.5"/>
  <pageSetup horizontalDpi="300" verticalDpi="300" orientation="landscape" r:id="rId1"/>
  <ignoredErrors>
    <ignoredError sqref="C31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I26" sqref="I26"/>
    </sheetView>
  </sheetViews>
  <sheetFormatPr defaultColWidth="9.140625" defaultRowHeight="12.75"/>
  <cols>
    <col min="1" max="1" width="4.8515625" style="122" customWidth="1"/>
    <col min="2" max="2" width="40.7109375" style="122" customWidth="1"/>
    <col min="3" max="3" width="19.7109375" style="41" customWidth="1"/>
    <col min="4" max="4" width="0.71875" style="122" customWidth="1"/>
    <col min="5" max="5" width="19.7109375" style="41" customWidth="1"/>
    <col min="6" max="6" width="5.421875" style="122" customWidth="1"/>
    <col min="7" max="7" width="12.8515625" style="122" customWidth="1"/>
    <col min="8" max="8" width="0.85546875" style="122" customWidth="1"/>
    <col min="9" max="9" width="12.8515625" style="122" customWidth="1"/>
    <col min="10" max="10" width="0.71875" style="122" customWidth="1"/>
    <col min="11" max="11" width="12.8515625" style="122" customWidth="1"/>
    <col min="12" max="12" width="0.71875" style="122" customWidth="1"/>
    <col min="13" max="13" width="15.57421875" style="122" bestFit="1" customWidth="1"/>
    <col min="14" max="14" width="0.71875" style="122" customWidth="1"/>
    <col min="15" max="15" width="12.8515625" style="122" customWidth="1"/>
    <col min="16" max="16" width="0.71875" style="122" customWidth="1"/>
    <col min="17" max="17" width="12.8515625" style="122" customWidth="1"/>
    <col min="18" max="18" width="0.71875" style="122" customWidth="1"/>
    <col min="19" max="19" width="12.8515625" style="11" customWidth="1"/>
    <col min="20" max="20" width="0.9921875" style="122" customWidth="1"/>
    <col min="21" max="21" width="12.8515625" style="122" customWidth="1"/>
    <col min="22" max="22" width="0.9921875" style="122" customWidth="1"/>
    <col min="23" max="23" width="12.8515625" style="122" customWidth="1"/>
    <col min="24" max="24" width="1.1484375" style="122" customWidth="1"/>
    <col min="25" max="25" width="12.8515625" style="122" customWidth="1"/>
    <col min="26" max="16384" width="9.140625" style="122" customWidth="1"/>
  </cols>
  <sheetData>
    <row r="1" spans="1:2" ht="15">
      <c r="A1" s="11" t="s">
        <v>180</v>
      </c>
      <c r="B1" s="11" t="s">
        <v>181</v>
      </c>
    </row>
    <row r="2" spans="3:5" ht="28.5">
      <c r="C2" s="10" t="str">
        <f>Asset3!B14</f>
        <v>30/09/2012
VND</v>
      </c>
      <c r="D2" s="153"/>
      <c r="E2" s="10" t="str">
        <f>Asset3!C14</f>
        <v>01/01/2012
VND</v>
      </c>
    </row>
    <row r="3" ht="4.5" customHeight="1"/>
    <row r="4" spans="2:5" s="11" customFormat="1" ht="14.25" hidden="1">
      <c r="B4" s="11" t="s">
        <v>183</v>
      </c>
      <c r="C4" s="38">
        <v>0</v>
      </c>
      <c r="E4" s="38">
        <v>0</v>
      </c>
    </row>
    <row r="5" ht="7.5" customHeight="1" hidden="1"/>
    <row r="6" spans="2:5" s="11" customFormat="1" ht="14.25">
      <c r="B6" s="11" t="s">
        <v>183</v>
      </c>
      <c r="C6" s="38">
        <v>6800000</v>
      </c>
      <c r="E6" s="38">
        <v>5000000</v>
      </c>
    </row>
    <row r="7" spans="2:5" ht="15">
      <c r="B7" s="11" t="s">
        <v>184</v>
      </c>
      <c r="C7" s="38">
        <v>6800000</v>
      </c>
      <c r="E7" s="151">
        <v>5000000</v>
      </c>
    </row>
    <row r="8" spans="2:5" ht="15">
      <c r="B8" s="154" t="s">
        <v>659</v>
      </c>
      <c r="C8" s="38">
        <v>6800000</v>
      </c>
      <c r="D8" s="154"/>
      <c r="E8" s="155">
        <v>5000000</v>
      </c>
    </row>
    <row r="9" ht="15">
      <c r="B9" s="154" t="s">
        <v>660</v>
      </c>
    </row>
    <row r="10" ht="4.5" customHeight="1">
      <c r="B10" s="154"/>
    </row>
    <row r="11" ht="15">
      <c r="B11" s="154"/>
    </row>
    <row r="13" spans="2:9" ht="15">
      <c r="B13" s="122" t="s">
        <v>794</v>
      </c>
      <c r="C13" s="41">
        <v>6800000</v>
      </c>
      <c r="E13" s="151">
        <v>5000000</v>
      </c>
      <c r="G13" s="156"/>
      <c r="I13" s="156"/>
    </row>
    <row r="14" spans="2:9" ht="15">
      <c r="B14" s="12"/>
      <c r="C14" s="157">
        <f>I14-G14+1</f>
        <v>1</v>
      </c>
      <c r="G14" s="156"/>
      <c r="I14" s="156"/>
    </row>
    <row r="15" spans="2:5" ht="15">
      <c r="B15" s="158" t="s">
        <v>8</v>
      </c>
      <c r="E15" s="151">
        <f>C14*E14/365</f>
        <v>0</v>
      </c>
    </row>
    <row r="17" spans="2:5" ht="15">
      <c r="B17" s="122" t="s">
        <v>661</v>
      </c>
      <c r="C17" s="159">
        <f>C13+C15</f>
        <v>6800000</v>
      </c>
      <c r="D17" s="159">
        <f>D13+D15</f>
        <v>0</v>
      </c>
      <c r="E17" s="159">
        <f>E13+E15</f>
        <v>5000000</v>
      </c>
    </row>
  </sheetData>
  <sheetProtection/>
  <printOptions/>
  <pageMargins left="0.25" right="0.37" top="1" bottom="1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Deloitte Touche Tohmatsu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Deloitte Touche Tohmatsu</dc:creator>
  <cp:keywords/>
  <dc:description/>
  <cp:lastModifiedBy>kienpt</cp:lastModifiedBy>
  <cp:lastPrinted>2012-10-21T07:30:48Z</cp:lastPrinted>
  <dcterms:created xsi:type="dcterms:W3CDTF">1997-09-12T17:11:47Z</dcterms:created>
  <dcterms:modified xsi:type="dcterms:W3CDTF">2012-10-24T10:25:40Z</dcterms:modified>
  <cp:category/>
  <cp:version/>
  <cp:contentType/>
  <cp:contentStatus/>
</cp:coreProperties>
</file>